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1537E6B6-366F-42BE-8DB0-6C613CE1F379}" xr6:coauthVersionLast="45" xr6:coauthVersionMax="45" xr10:uidLastSave="{00000000-0000-0000-0000-000000000000}"/>
  <bookViews>
    <workbookView xWindow="38280" yWindow="-120" windowWidth="29040" windowHeight="17640" tabRatio="758" activeTab="5" xr2:uid="{00000000-000D-0000-FFFF-FFFF00000000}"/>
  </bookViews>
  <sheets>
    <sheet name="Operating Specs" sheetId="9" r:id="rId1"/>
    <sheet name="Type 2 TL431" sheetId="6" r:id="rId2"/>
    <sheet name="Type 2 Op-Amp" sheetId="7" r:id="rId3"/>
    <sheet name="Loop Gain" sheetId="18" r:id="rId4"/>
    <sheet name="LGsheet" sheetId="16" state="hidden" r:id="rId5"/>
    <sheet name="Frequency" sheetId="2" r:id="rId6"/>
    <sheet name="UVLO" sheetId="1" r:id="rId7"/>
    <sheet name="Slope Compensation" sheetId="17" r:id="rId8"/>
    <sheet name="Mode" sheetId="10" state="hidden" r:id="rId9"/>
    <sheet name="SheetCCM" sheetId="11" state="hidden" r:id="rId10"/>
    <sheet name="SheetDCM" sheetId="12" state="hidden" r:id="rId11"/>
    <sheet name="SheetTL" sheetId="5" state="hidden" r:id="rId12"/>
    <sheet name="SheetOP" sheetId="8" state="hidden" r:id="rId13"/>
  </sheets>
  <definedNames>
    <definedName name="CCMPLOT">SheetCCM!$R$6:$AD$33</definedName>
    <definedName name="DCMPLOT">SheetDCM!$R$6:$AD$33</definedName>
    <definedName name="OPMODE">'Operating Specs'!$C$20</definedName>
    <definedName name="Plot">CHOOSE('Operating Specs'!$D$20,DCMPLOT,CCMPLOT)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" l="1"/>
  <c r="C5" i="2"/>
  <c r="F12" i="17" l="1"/>
  <c r="F8" i="17"/>
  <c r="F9" i="17"/>
  <c r="C10" i="7"/>
  <c r="C9" i="6"/>
  <c r="M8" i="6"/>
  <c r="C20" i="7"/>
  <c r="C18" i="7"/>
  <c r="C7" i="7"/>
  <c r="C19" i="6"/>
  <c r="C6" i="6"/>
  <c r="F13" i="17" l="1"/>
  <c r="F15" i="17" s="1"/>
  <c r="F11" i="12"/>
  <c r="F12" i="12" s="1"/>
  <c r="F13" i="12" s="1"/>
  <c r="F14" i="12" s="1"/>
  <c r="F15" i="12" s="1"/>
  <c r="F16" i="12" s="1"/>
  <c r="H10" i="12"/>
  <c r="F7" i="12"/>
  <c r="I11" i="12" s="1"/>
  <c r="J11" i="12" l="1"/>
  <c r="J12" i="12"/>
  <c r="I10" i="12"/>
  <c r="F17" i="12"/>
  <c r="J17" i="12" s="1"/>
  <c r="G16" i="12"/>
  <c r="G14" i="12"/>
  <c r="H15" i="12"/>
  <c r="I16" i="12"/>
  <c r="G13" i="12"/>
  <c r="I15" i="12"/>
  <c r="J16" i="12"/>
  <c r="J10" i="12"/>
  <c r="G15" i="12"/>
  <c r="H16" i="12"/>
  <c r="I17" i="12"/>
  <c r="H14" i="12"/>
  <c r="G12" i="12"/>
  <c r="H13" i="12"/>
  <c r="I14" i="12"/>
  <c r="J15" i="12"/>
  <c r="G11" i="12"/>
  <c r="I13" i="12"/>
  <c r="J14" i="12"/>
  <c r="H12" i="12"/>
  <c r="G10" i="12"/>
  <c r="H11" i="12"/>
  <c r="I12" i="12"/>
  <c r="J13" i="12"/>
  <c r="F11" i="11"/>
  <c r="F12" i="11" s="1"/>
  <c r="F7" i="11"/>
  <c r="G10" i="11" s="1"/>
  <c r="E22" i="10"/>
  <c r="E19" i="10"/>
  <c r="E17" i="10"/>
  <c r="E20" i="10" s="1"/>
  <c r="E16" i="10"/>
  <c r="E21" i="10" s="1"/>
  <c r="E15" i="10"/>
  <c r="J13" i="10"/>
  <c r="C23" i="9"/>
  <c r="G12" i="10"/>
  <c r="G11" i="10"/>
  <c r="G10" i="10"/>
  <c r="D12" i="10"/>
  <c r="D11" i="10"/>
  <c r="D10" i="10"/>
  <c r="F11" i="8"/>
  <c r="F7" i="8"/>
  <c r="G10" i="8" s="1"/>
  <c r="J19" i="6"/>
  <c r="J21" i="6" s="1"/>
  <c r="F11" i="5"/>
  <c r="F12" i="5" s="1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83" i="5" s="1"/>
  <c r="F84" i="5" s="1"/>
  <c r="F85" i="5" s="1"/>
  <c r="F86" i="5" s="1"/>
  <c r="F87" i="5" s="1"/>
  <c r="F88" i="5" s="1"/>
  <c r="F89" i="5" s="1"/>
  <c r="F90" i="5" s="1"/>
  <c r="F91" i="5" s="1"/>
  <c r="F92" i="5" s="1"/>
  <c r="F93" i="5" s="1"/>
  <c r="F94" i="5" s="1"/>
  <c r="F95" i="5" s="1"/>
  <c r="F96" i="5" s="1"/>
  <c r="F97" i="5" s="1"/>
  <c r="F98" i="5" s="1"/>
  <c r="F99" i="5" s="1"/>
  <c r="F100" i="5" s="1"/>
  <c r="F101" i="5" s="1"/>
  <c r="F102" i="5" s="1"/>
  <c r="F103" i="5" s="1"/>
  <c r="F104" i="5" s="1"/>
  <c r="F105" i="5" s="1"/>
  <c r="F106" i="5" s="1"/>
  <c r="F107" i="5" s="1"/>
  <c r="F108" i="5" s="1"/>
  <c r="F109" i="5" s="1"/>
  <c r="F7" i="5"/>
  <c r="H10" i="8" l="1"/>
  <c r="I10" i="8"/>
  <c r="F18" i="12"/>
  <c r="H17" i="12"/>
  <c r="G17" i="12"/>
  <c r="H11" i="11"/>
  <c r="J11" i="8"/>
  <c r="C26" i="9"/>
  <c r="J42" i="5"/>
  <c r="F13" i="11"/>
  <c r="I12" i="11"/>
  <c r="H10" i="11"/>
  <c r="I11" i="11"/>
  <c r="J12" i="11"/>
  <c r="G13" i="11"/>
  <c r="I10" i="11"/>
  <c r="J11" i="11"/>
  <c r="G12" i="11"/>
  <c r="J10" i="11"/>
  <c r="G11" i="11"/>
  <c r="H12" i="11"/>
  <c r="G16" i="10"/>
  <c r="L13" i="10"/>
  <c r="M13" i="10" s="1"/>
  <c r="G13" i="10"/>
  <c r="D13" i="10"/>
  <c r="F12" i="8"/>
  <c r="I11" i="8"/>
  <c r="H11" i="8"/>
  <c r="J10" i="8"/>
  <c r="G11" i="8"/>
  <c r="H14" i="5"/>
  <c r="I15" i="5"/>
  <c r="I10" i="5"/>
  <c r="J11" i="5"/>
  <c r="G12" i="5"/>
  <c r="H13" i="5"/>
  <c r="G16" i="5"/>
  <c r="J19" i="5"/>
  <c r="G20" i="5"/>
  <c r="I22" i="5"/>
  <c r="J23" i="5"/>
  <c r="G24" i="5"/>
  <c r="H25" i="5"/>
  <c r="I13" i="5"/>
  <c r="J14" i="5"/>
  <c r="G15" i="5"/>
  <c r="G23" i="5"/>
  <c r="H24" i="5"/>
  <c r="I25" i="5"/>
  <c r="I29" i="5"/>
  <c r="J30" i="5"/>
  <c r="G31" i="5"/>
  <c r="H32" i="5"/>
  <c r="I33" i="5"/>
  <c r="J34" i="5"/>
  <c r="G35" i="5"/>
  <c r="H36" i="5"/>
  <c r="I37" i="5"/>
  <c r="G39" i="5"/>
  <c r="G10" i="5"/>
  <c r="H11" i="5"/>
  <c r="I12" i="5"/>
  <c r="J13" i="5"/>
  <c r="G14" i="5"/>
  <c r="H15" i="5"/>
  <c r="I16" i="5"/>
  <c r="J17" i="5"/>
  <c r="G18" i="5"/>
  <c r="H19" i="5"/>
  <c r="I20" i="5"/>
  <c r="J21" i="5"/>
  <c r="G22" i="5"/>
  <c r="H23" i="5"/>
  <c r="I24" i="5"/>
  <c r="J25" i="5"/>
  <c r="G26" i="5"/>
  <c r="H27" i="5"/>
  <c r="I28" i="5"/>
  <c r="J29" i="5"/>
  <c r="G30" i="5"/>
  <c r="H31" i="5"/>
  <c r="I32" i="5"/>
  <c r="J33" i="5"/>
  <c r="G34" i="5"/>
  <c r="H35" i="5"/>
  <c r="I36" i="5"/>
  <c r="J37" i="5"/>
  <c r="G38" i="5"/>
  <c r="H39" i="5"/>
  <c r="I40" i="5"/>
  <c r="J41" i="5"/>
  <c r="G42" i="5"/>
  <c r="H10" i="5"/>
  <c r="I11" i="5"/>
  <c r="J16" i="5"/>
  <c r="G17" i="5"/>
  <c r="H18" i="5"/>
  <c r="I19" i="5"/>
  <c r="J20" i="5"/>
  <c r="G21" i="5"/>
  <c r="H22" i="5"/>
  <c r="I23" i="5"/>
  <c r="J24" i="5"/>
  <c r="G25" i="5"/>
  <c r="H26" i="5"/>
  <c r="I27" i="5"/>
  <c r="J28" i="5"/>
  <c r="G29" i="5"/>
  <c r="H30" i="5"/>
  <c r="I31" i="5"/>
  <c r="J32" i="5"/>
  <c r="G33" i="5"/>
  <c r="H34" i="5"/>
  <c r="I35" i="5"/>
  <c r="J36" i="5"/>
  <c r="G37" i="5"/>
  <c r="H38" i="5"/>
  <c r="I39" i="5"/>
  <c r="J40" i="5"/>
  <c r="G41" i="5"/>
  <c r="I42" i="5"/>
  <c r="G43" i="5"/>
  <c r="J12" i="5"/>
  <c r="G13" i="5"/>
  <c r="I14" i="5"/>
  <c r="J15" i="5"/>
  <c r="H17" i="5"/>
  <c r="I18" i="5"/>
  <c r="H21" i="5"/>
  <c r="I26" i="5"/>
  <c r="J27" i="5"/>
  <c r="G28" i="5"/>
  <c r="H29" i="5"/>
  <c r="I30" i="5"/>
  <c r="J31" i="5"/>
  <c r="G32" i="5"/>
  <c r="H33" i="5"/>
  <c r="I34" i="5"/>
  <c r="J35" i="5"/>
  <c r="G36" i="5"/>
  <c r="H37" i="5"/>
  <c r="I38" i="5"/>
  <c r="J39" i="5"/>
  <c r="G40" i="5"/>
  <c r="H41" i="5"/>
  <c r="H109" i="5"/>
  <c r="G108" i="5"/>
  <c r="J107" i="5"/>
  <c r="I106" i="5"/>
  <c r="H105" i="5"/>
  <c r="G104" i="5"/>
  <c r="J103" i="5"/>
  <c r="I102" i="5"/>
  <c r="H101" i="5"/>
  <c r="G100" i="5"/>
  <c r="J99" i="5"/>
  <c r="I98" i="5"/>
  <c r="H97" i="5"/>
  <c r="G96" i="5"/>
  <c r="J95" i="5"/>
  <c r="I94" i="5"/>
  <c r="H93" i="5"/>
  <c r="G92" i="5"/>
  <c r="J91" i="5"/>
  <c r="I90" i="5"/>
  <c r="H89" i="5"/>
  <c r="G88" i="5"/>
  <c r="J87" i="5"/>
  <c r="I86" i="5"/>
  <c r="H85" i="5"/>
  <c r="G84" i="5"/>
  <c r="J83" i="5"/>
  <c r="I82" i="5"/>
  <c r="H81" i="5"/>
  <c r="G80" i="5"/>
  <c r="J79" i="5"/>
  <c r="I78" i="5"/>
  <c r="H77" i="5"/>
  <c r="G76" i="5"/>
  <c r="J75" i="5"/>
  <c r="I74" i="5"/>
  <c r="H73" i="5"/>
  <c r="G72" i="5"/>
  <c r="J71" i="5"/>
  <c r="I70" i="5"/>
  <c r="H69" i="5"/>
  <c r="G68" i="5"/>
  <c r="J67" i="5"/>
  <c r="I66" i="5"/>
  <c r="H65" i="5"/>
  <c r="G64" i="5"/>
  <c r="J63" i="5"/>
  <c r="I62" i="5"/>
  <c r="H61" i="5"/>
  <c r="G60" i="5"/>
  <c r="J59" i="5"/>
  <c r="I58" i="5"/>
  <c r="H57" i="5"/>
  <c r="G56" i="5"/>
  <c r="J55" i="5"/>
  <c r="I54" i="5"/>
  <c r="H53" i="5"/>
  <c r="G52" i="5"/>
  <c r="J51" i="5"/>
  <c r="I50" i="5"/>
  <c r="H49" i="5"/>
  <c r="G48" i="5"/>
  <c r="J47" i="5"/>
  <c r="I46" i="5"/>
  <c r="H45" i="5"/>
  <c r="G44" i="5"/>
  <c r="J43" i="5"/>
  <c r="G109" i="5"/>
  <c r="J108" i="5"/>
  <c r="I107" i="5"/>
  <c r="H106" i="5"/>
  <c r="G105" i="5"/>
  <c r="J104" i="5"/>
  <c r="I103" i="5"/>
  <c r="H102" i="5"/>
  <c r="G101" i="5"/>
  <c r="J100" i="5"/>
  <c r="I99" i="5"/>
  <c r="H98" i="5"/>
  <c r="G97" i="5"/>
  <c r="J96" i="5"/>
  <c r="I95" i="5"/>
  <c r="H94" i="5"/>
  <c r="G93" i="5"/>
  <c r="J92" i="5"/>
  <c r="I91" i="5"/>
  <c r="H90" i="5"/>
  <c r="G89" i="5"/>
  <c r="J88" i="5"/>
  <c r="I87" i="5"/>
  <c r="H86" i="5"/>
  <c r="G85" i="5"/>
  <c r="J84" i="5"/>
  <c r="I83" i="5"/>
  <c r="H82" i="5"/>
  <c r="G81" i="5"/>
  <c r="J80" i="5"/>
  <c r="I79" i="5"/>
  <c r="H78" i="5"/>
  <c r="G77" i="5"/>
  <c r="J76" i="5"/>
  <c r="I75" i="5"/>
  <c r="H74" i="5"/>
  <c r="G73" i="5"/>
  <c r="J72" i="5"/>
  <c r="I71" i="5"/>
  <c r="H70" i="5"/>
  <c r="G69" i="5"/>
  <c r="J68" i="5"/>
  <c r="I67" i="5"/>
  <c r="H66" i="5"/>
  <c r="G65" i="5"/>
  <c r="J64" i="5"/>
  <c r="I63" i="5"/>
  <c r="H62" i="5"/>
  <c r="G61" i="5"/>
  <c r="J60" i="5"/>
  <c r="I59" i="5"/>
  <c r="H58" i="5"/>
  <c r="G57" i="5"/>
  <c r="J56" i="5"/>
  <c r="I55" i="5"/>
  <c r="H54" i="5"/>
  <c r="G53" i="5"/>
  <c r="J52" i="5"/>
  <c r="I51" i="5"/>
  <c r="H50" i="5"/>
  <c r="G49" i="5"/>
  <c r="J48" i="5"/>
  <c r="I47" i="5"/>
  <c r="H46" i="5"/>
  <c r="G45" i="5"/>
  <c r="J44" i="5"/>
  <c r="I43" i="5"/>
  <c r="H42" i="5"/>
  <c r="J109" i="5"/>
  <c r="I108" i="5"/>
  <c r="H107" i="5"/>
  <c r="G106" i="5"/>
  <c r="J105" i="5"/>
  <c r="I104" i="5"/>
  <c r="H103" i="5"/>
  <c r="G102" i="5"/>
  <c r="J101" i="5"/>
  <c r="I100" i="5"/>
  <c r="H99" i="5"/>
  <c r="G98" i="5"/>
  <c r="J97" i="5"/>
  <c r="I96" i="5"/>
  <c r="H95" i="5"/>
  <c r="G94" i="5"/>
  <c r="J93" i="5"/>
  <c r="I92" i="5"/>
  <c r="H91" i="5"/>
  <c r="G90" i="5"/>
  <c r="J89" i="5"/>
  <c r="I88" i="5"/>
  <c r="H87" i="5"/>
  <c r="G86" i="5"/>
  <c r="J85" i="5"/>
  <c r="I84" i="5"/>
  <c r="H83" i="5"/>
  <c r="G82" i="5"/>
  <c r="J81" i="5"/>
  <c r="I80" i="5"/>
  <c r="H79" i="5"/>
  <c r="G78" i="5"/>
  <c r="J77" i="5"/>
  <c r="I76" i="5"/>
  <c r="H75" i="5"/>
  <c r="G74" i="5"/>
  <c r="J73" i="5"/>
  <c r="I72" i="5"/>
  <c r="H71" i="5"/>
  <c r="G70" i="5"/>
  <c r="J69" i="5"/>
  <c r="I68" i="5"/>
  <c r="H67" i="5"/>
  <c r="G66" i="5"/>
  <c r="J65" i="5"/>
  <c r="I64" i="5"/>
  <c r="H63" i="5"/>
  <c r="G62" i="5"/>
  <c r="J61" i="5"/>
  <c r="I60" i="5"/>
  <c r="H59" i="5"/>
  <c r="G58" i="5"/>
  <c r="J57" i="5"/>
  <c r="I56" i="5"/>
  <c r="H55" i="5"/>
  <c r="G54" i="5"/>
  <c r="J53" i="5"/>
  <c r="I52" i="5"/>
  <c r="H51" i="5"/>
  <c r="G50" i="5"/>
  <c r="J49" i="5"/>
  <c r="I48" i="5"/>
  <c r="H47" i="5"/>
  <c r="G46" i="5"/>
  <c r="J45" i="5"/>
  <c r="I44" i="5"/>
  <c r="H43" i="5"/>
  <c r="I109" i="5"/>
  <c r="H108" i="5"/>
  <c r="G107" i="5"/>
  <c r="J106" i="5"/>
  <c r="I105" i="5"/>
  <c r="H104" i="5"/>
  <c r="G103" i="5"/>
  <c r="J102" i="5"/>
  <c r="I101" i="5"/>
  <c r="H100" i="5"/>
  <c r="G99" i="5"/>
  <c r="J98" i="5"/>
  <c r="I97" i="5"/>
  <c r="H96" i="5"/>
  <c r="G95" i="5"/>
  <c r="J94" i="5"/>
  <c r="I93" i="5"/>
  <c r="H92" i="5"/>
  <c r="G91" i="5"/>
  <c r="J90" i="5"/>
  <c r="I89" i="5"/>
  <c r="H88" i="5"/>
  <c r="G87" i="5"/>
  <c r="J86" i="5"/>
  <c r="I85" i="5"/>
  <c r="H84" i="5"/>
  <c r="G83" i="5"/>
  <c r="J82" i="5"/>
  <c r="I81" i="5"/>
  <c r="H80" i="5"/>
  <c r="G79" i="5"/>
  <c r="J78" i="5"/>
  <c r="I77" i="5"/>
  <c r="H76" i="5"/>
  <c r="G75" i="5"/>
  <c r="J74" i="5"/>
  <c r="I73" i="5"/>
  <c r="H72" i="5"/>
  <c r="G71" i="5"/>
  <c r="J70" i="5"/>
  <c r="I69" i="5"/>
  <c r="H68" i="5"/>
  <c r="G67" i="5"/>
  <c r="J66" i="5"/>
  <c r="I65" i="5"/>
  <c r="H64" i="5"/>
  <c r="G63" i="5"/>
  <c r="J62" i="5"/>
  <c r="I61" i="5"/>
  <c r="H60" i="5"/>
  <c r="G59" i="5"/>
  <c r="J58" i="5"/>
  <c r="I57" i="5"/>
  <c r="H56" i="5"/>
  <c r="G55" i="5"/>
  <c r="J54" i="5"/>
  <c r="I53" i="5"/>
  <c r="H52" i="5"/>
  <c r="G51" i="5"/>
  <c r="J50" i="5"/>
  <c r="I49" i="5"/>
  <c r="H48" i="5"/>
  <c r="G47" i="5"/>
  <c r="J46" i="5"/>
  <c r="I45" i="5"/>
  <c r="H44" i="5"/>
  <c r="J10" i="5"/>
  <c r="G11" i="5"/>
  <c r="H12" i="5"/>
  <c r="H16" i="5"/>
  <c r="I17" i="5"/>
  <c r="J18" i="5"/>
  <c r="G19" i="5"/>
  <c r="H20" i="5"/>
  <c r="I21" i="5"/>
  <c r="J22" i="5"/>
  <c r="J26" i="5"/>
  <c r="G27" i="5"/>
  <c r="H28" i="5"/>
  <c r="J38" i="5"/>
  <c r="H40" i="5"/>
  <c r="I41" i="5"/>
  <c r="C20" i="9" l="1"/>
  <c r="D20" i="9"/>
  <c r="I18" i="12"/>
  <c r="F19" i="12"/>
  <c r="H18" i="12"/>
  <c r="J18" i="12"/>
  <c r="G18" i="12"/>
  <c r="H13" i="11"/>
  <c r="I13" i="11"/>
  <c r="J13" i="11"/>
  <c r="F14" i="11"/>
  <c r="J12" i="8"/>
  <c r="F13" i="8"/>
  <c r="I12" i="8"/>
  <c r="G12" i="8"/>
  <c r="H12" i="8"/>
  <c r="D16" i="1"/>
  <c r="D25" i="1"/>
  <c r="D26" i="1"/>
  <c r="D17" i="1"/>
  <c r="O5" i="16" l="1"/>
  <c r="C21" i="9"/>
  <c r="F20" i="12"/>
  <c r="J19" i="12"/>
  <c r="I19" i="12"/>
  <c r="G19" i="12"/>
  <c r="H19" i="12"/>
  <c r="G14" i="11"/>
  <c r="F15" i="11"/>
  <c r="H14" i="11"/>
  <c r="I14" i="11"/>
  <c r="J14" i="11"/>
  <c r="G13" i="8"/>
  <c r="J13" i="8"/>
  <c r="F14" i="8"/>
  <c r="H13" i="8"/>
  <c r="I13" i="8"/>
  <c r="G15" i="10" l="1"/>
  <c r="C22" i="9" s="1"/>
  <c r="C30" i="9" s="1"/>
  <c r="C16" i="9"/>
  <c r="L10" i="10"/>
  <c r="M10" i="10" s="1"/>
  <c r="C25" i="9" s="1"/>
  <c r="J10" i="10"/>
  <c r="C24" i="9" s="1"/>
  <c r="C27" i="9"/>
  <c r="F21" i="12"/>
  <c r="J20" i="12"/>
  <c r="I20" i="12"/>
  <c r="G20" i="12"/>
  <c r="H20" i="12"/>
  <c r="H15" i="11"/>
  <c r="F16" i="11"/>
  <c r="G15" i="11"/>
  <c r="I15" i="11"/>
  <c r="J15" i="11"/>
  <c r="H14" i="8"/>
  <c r="G14" i="8"/>
  <c r="I14" i="8"/>
  <c r="F15" i="8"/>
  <c r="J14" i="8"/>
  <c r="O178" i="11" l="1"/>
  <c r="O327" i="11"/>
  <c r="O145" i="11"/>
  <c r="O161" i="11"/>
  <c r="O196" i="11"/>
  <c r="P28" i="11"/>
  <c r="P243" i="11"/>
  <c r="O222" i="11"/>
  <c r="O363" i="11"/>
  <c r="O186" i="11"/>
  <c r="O149" i="11"/>
  <c r="O68" i="11"/>
  <c r="O24" i="11"/>
  <c r="O20" i="11"/>
  <c r="O211" i="11"/>
  <c r="O111" i="11"/>
  <c r="O194" i="11"/>
  <c r="O165" i="11"/>
  <c r="P103" i="11"/>
  <c r="O259" i="11"/>
  <c r="O291" i="11"/>
  <c r="P138" i="11"/>
  <c r="P386" i="12"/>
  <c r="O119" i="11"/>
  <c r="O163" i="11"/>
  <c r="O67" i="11"/>
  <c r="O261" i="11"/>
  <c r="O302" i="11"/>
  <c r="O394" i="11"/>
  <c r="P168" i="11"/>
  <c r="O379" i="11"/>
  <c r="O49" i="11"/>
  <c r="O227" i="11"/>
  <c r="O46" i="11"/>
  <c r="O113" i="11"/>
  <c r="O247" i="11"/>
  <c r="O364" i="11"/>
  <c r="O85" i="11"/>
  <c r="O152" i="11"/>
  <c r="O202" i="11"/>
  <c r="O352" i="11"/>
  <c r="O115" i="11"/>
  <c r="O199" i="11"/>
  <c r="O245" i="11"/>
  <c r="O133" i="11"/>
  <c r="O397" i="11"/>
  <c r="O337" i="11"/>
  <c r="O130" i="11"/>
  <c r="O398" i="11"/>
  <c r="O136" i="11"/>
  <c r="O95" i="11"/>
  <c r="O243" i="11"/>
  <c r="O373" i="11"/>
  <c r="O303" i="11"/>
  <c r="O235" i="11"/>
  <c r="O138" i="11"/>
  <c r="O241" i="11"/>
  <c r="O287" i="11"/>
  <c r="O271" i="11"/>
  <c r="O191" i="11"/>
  <c r="O216" i="11"/>
  <c r="O82" i="11"/>
  <c r="O34" i="11"/>
  <c r="O387" i="11"/>
  <c r="P180" i="11"/>
  <c r="P268" i="11"/>
  <c r="P394" i="11"/>
  <c r="P161" i="11"/>
  <c r="P359" i="11"/>
  <c r="P102" i="11"/>
  <c r="O393" i="12"/>
  <c r="P92" i="12"/>
  <c r="P31" i="12"/>
  <c r="P277" i="11"/>
  <c r="P318" i="12"/>
  <c r="P273" i="12"/>
  <c r="O345" i="11"/>
  <c r="O110" i="11"/>
  <c r="O129" i="11"/>
  <c r="O409" i="11"/>
  <c r="O333" i="11"/>
  <c r="O350" i="11"/>
  <c r="O382" i="11"/>
  <c r="O195" i="11"/>
  <c r="O362" i="11"/>
  <c r="O328" i="11"/>
  <c r="O40" i="11"/>
  <c r="O93" i="11"/>
  <c r="P20" i="11"/>
  <c r="P115" i="11"/>
  <c r="P289" i="11"/>
  <c r="P40" i="11"/>
  <c r="P262" i="11"/>
  <c r="O237" i="12"/>
  <c r="P205" i="12"/>
  <c r="P160" i="12"/>
  <c r="O299" i="11"/>
  <c r="O334" i="11"/>
  <c r="O380" i="11"/>
  <c r="O72" i="11"/>
  <c r="O359" i="11"/>
  <c r="O62" i="11"/>
  <c r="O90" i="11"/>
  <c r="O84" i="11"/>
  <c r="O37" i="11"/>
  <c r="O174" i="11"/>
  <c r="O321" i="11"/>
  <c r="O289" i="11"/>
  <c r="O19" i="11"/>
  <c r="O224" i="11"/>
  <c r="O158" i="11"/>
  <c r="O127" i="11"/>
  <c r="O264" i="11"/>
  <c r="O208" i="11"/>
  <c r="O385" i="11"/>
  <c r="O229" i="11"/>
  <c r="O65" i="11"/>
  <c r="O143" i="11"/>
  <c r="O97" i="11"/>
  <c r="O344" i="11"/>
  <c r="P332" i="11"/>
  <c r="P371" i="11"/>
  <c r="P266" i="11"/>
  <c r="P33" i="11"/>
  <c r="P231" i="11"/>
  <c r="P270" i="11"/>
  <c r="O176" i="12"/>
  <c r="O232" i="12"/>
  <c r="O62" i="12"/>
  <c r="O151" i="12"/>
  <c r="O101" i="12"/>
  <c r="O362" i="12"/>
  <c r="O366" i="12"/>
  <c r="O132" i="12"/>
  <c r="O157" i="12"/>
  <c r="O97" i="12"/>
  <c r="O205" i="12"/>
  <c r="O209" i="12"/>
  <c r="P47" i="12"/>
  <c r="P87" i="12"/>
  <c r="P119" i="12"/>
  <c r="P151" i="12"/>
  <c r="P183" i="12"/>
  <c r="P215" i="12"/>
  <c r="P247" i="12"/>
  <c r="P279" i="12"/>
  <c r="P311" i="12"/>
  <c r="P343" i="12"/>
  <c r="P375" i="12"/>
  <c r="P407" i="12"/>
  <c r="P40" i="12"/>
  <c r="P72" i="12"/>
  <c r="P104" i="12"/>
  <c r="P136" i="12"/>
  <c r="P168" i="12"/>
  <c r="P200" i="12"/>
  <c r="P232" i="12"/>
  <c r="P264" i="12"/>
  <c r="P296" i="12"/>
  <c r="P328" i="12"/>
  <c r="P360" i="12"/>
  <c r="P392" i="12"/>
  <c r="P25" i="12"/>
  <c r="P57" i="12"/>
  <c r="P89" i="12"/>
  <c r="P121" i="12"/>
  <c r="P153" i="12"/>
  <c r="P185" i="12"/>
  <c r="P217" i="12"/>
  <c r="P249" i="12"/>
  <c r="P281" i="12"/>
  <c r="P313" i="12"/>
  <c r="P345" i="12"/>
  <c r="P377" i="12"/>
  <c r="P409" i="12"/>
  <c r="P42" i="12"/>
  <c r="P74" i="12"/>
  <c r="P106" i="12"/>
  <c r="P138" i="12"/>
  <c r="P170" i="12"/>
  <c r="P202" i="12"/>
  <c r="P234" i="12"/>
  <c r="P266" i="12"/>
  <c r="P298" i="12"/>
  <c r="P330" i="12"/>
  <c r="P362" i="12"/>
  <c r="P394" i="12"/>
  <c r="P19" i="12"/>
  <c r="P51" i="12"/>
  <c r="P83" i="12"/>
  <c r="P115" i="12"/>
  <c r="P147" i="12"/>
  <c r="P179" i="12"/>
  <c r="P211" i="12"/>
  <c r="P243" i="12"/>
  <c r="P275" i="12"/>
  <c r="P307" i="12"/>
  <c r="P339" i="12"/>
  <c r="P371" i="12"/>
  <c r="P403" i="12"/>
  <c r="P36" i="12"/>
  <c r="P68" i="12"/>
  <c r="P100" i="12"/>
  <c r="P132" i="12"/>
  <c r="P164" i="12"/>
  <c r="P196" i="12"/>
  <c r="P228" i="12"/>
  <c r="P260" i="12"/>
  <c r="P292" i="12"/>
  <c r="P324" i="12"/>
  <c r="P356" i="12"/>
  <c r="P388" i="12"/>
  <c r="P21" i="12"/>
  <c r="P53" i="12"/>
  <c r="P85" i="12"/>
  <c r="P117" i="12"/>
  <c r="P149" i="12"/>
  <c r="P181" i="12"/>
  <c r="P213" i="12"/>
  <c r="P245" i="12"/>
  <c r="P277" i="12"/>
  <c r="P309" i="12"/>
  <c r="P341" i="12"/>
  <c r="P373" i="12"/>
  <c r="P405" i="12"/>
  <c r="P38" i="12"/>
  <c r="P70" i="12"/>
  <c r="P102" i="12"/>
  <c r="P134" i="12"/>
  <c r="P166" i="12"/>
  <c r="P198" i="12"/>
  <c r="P230" i="12"/>
  <c r="P262" i="12"/>
  <c r="P294" i="12"/>
  <c r="P326" i="12"/>
  <c r="P358" i="12"/>
  <c r="P390" i="12"/>
  <c r="O384" i="12"/>
  <c r="O208" i="12"/>
  <c r="O124" i="12"/>
  <c r="O139" i="12"/>
  <c r="O333" i="12"/>
  <c r="O84" i="12"/>
  <c r="O212" i="12"/>
  <c r="O76" i="12"/>
  <c r="O46" i="12"/>
  <c r="O69" i="12"/>
  <c r="O186" i="12"/>
  <c r="O201" i="12"/>
  <c r="O16" i="12"/>
  <c r="O327" i="12"/>
  <c r="O123" i="12"/>
  <c r="O309" i="12"/>
  <c r="O52" i="12"/>
  <c r="O196" i="12"/>
  <c r="O44" i="12"/>
  <c r="O38" i="12"/>
  <c r="O61" i="12"/>
  <c r="O178" i="12"/>
  <c r="O193" i="12"/>
  <c r="O31" i="12"/>
  <c r="O391" i="12"/>
  <c r="O368" i="12"/>
  <c r="O144" i="12"/>
  <c r="O92" i="12"/>
  <c r="O107" i="12"/>
  <c r="O293" i="12"/>
  <c r="O378" i="12"/>
  <c r="O180" i="12"/>
  <c r="O286" i="12"/>
  <c r="O30" i="12"/>
  <c r="O53" i="12"/>
  <c r="O170" i="12"/>
  <c r="O185" i="12"/>
  <c r="O23" i="12"/>
  <c r="O311" i="12"/>
  <c r="O318" i="12"/>
  <c r="O136" i="12"/>
  <c r="O292" i="12"/>
  <c r="O355" i="12"/>
  <c r="O289" i="12"/>
  <c r="O150" i="12"/>
  <c r="O173" i="12"/>
  <c r="O290" i="12"/>
  <c r="O34" i="12"/>
  <c r="O49" i="12"/>
  <c r="O268" i="11"/>
  <c r="P37" i="11"/>
  <c r="P69" i="11"/>
  <c r="P101" i="11"/>
  <c r="P133" i="11"/>
  <c r="P165" i="11"/>
  <c r="P197" i="11"/>
  <c r="P229" i="11"/>
  <c r="P261" i="11"/>
  <c r="P293" i="11"/>
  <c r="P325" i="11"/>
  <c r="P357" i="11"/>
  <c r="P63" i="12"/>
  <c r="P95" i="12"/>
  <c r="P127" i="12"/>
  <c r="P159" i="12"/>
  <c r="P191" i="12"/>
  <c r="P223" i="12"/>
  <c r="P255" i="12"/>
  <c r="P287" i="12"/>
  <c r="P319" i="12"/>
  <c r="P351" i="12"/>
  <c r="P383" i="12"/>
  <c r="P16" i="12"/>
  <c r="P48" i="12"/>
  <c r="P80" i="12"/>
  <c r="P112" i="12"/>
  <c r="P144" i="12"/>
  <c r="P176" i="12"/>
  <c r="P208" i="12"/>
  <c r="P240" i="12"/>
  <c r="P272" i="12"/>
  <c r="P304" i="12"/>
  <c r="P336" i="12"/>
  <c r="P368" i="12"/>
  <c r="P400" i="12"/>
  <c r="P33" i="12"/>
  <c r="P65" i="12"/>
  <c r="P97" i="12"/>
  <c r="P129" i="12"/>
  <c r="P161" i="12"/>
  <c r="P193" i="12"/>
  <c r="P225" i="12"/>
  <c r="P257" i="12"/>
  <c r="P289" i="12"/>
  <c r="P321" i="12"/>
  <c r="P353" i="12"/>
  <c r="P385" i="12"/>
  <c r="P18" i="12"/>
  <c r="P50" i="12"/>
  <c r="P82" i="12"/>
  <c r="P114" i="12"/>
  <c r="P146" i="12"/>
  <c r="P178" i="12"/>
  <c r="P210" i="12"/>
  <c r="P242" i="12"/>
  <c r="P274" i="12"/>
  <c r="P306" i="12"/>
  <c r="P338" i="12"/>
  <c r="P370" i="12"/>
  <c r="P402" i="12"/>
  <c r="P27" i="12"/>
  <c r="P59" i="12"/>
  <c r="P91" i="12"/>
  <c r="P123" i="12"/>
  <c r="P155" i="12"/>
  <c r="P187" i="12"/>
  <c r="P219" i="12"/>
  <c r="P251" i="12"/>
  <c r="P283" i="12"/>
  <c r="P315" i="12"/>
  <c r="P347" i="12"/>
  <c r="P379" i="12"/>
  <c r="P12" i="12"/>
  <c r="P44" i="12"/>
  <c r="P76" i="12"/>
  <c r="P108" i="12"/>
  <c r="P140" i="12"/>
  <c r="P172" i="12"/>
  <c r="P204" i="12"/>
  <c r="P236" i="12"/>
  <c r="P268" i="12"/>
  <c r="P300" i="12"/>
  <c r="P332" i="12"/>
  <c r="P364" i="12"/>
  <c r="P396" i="12"/>
  <c r="P29" i="12"/>
  <c r="P61" i="12"/>
  <c r="P93" i="12"/>
  <c r="P125" i="12"/>
  <c r="P157" i="12"/>
  <c r="P189" i="12"/>
  <c r="P221" i="12"/>
  <c r="P253" i="12"/>
  <c r="P285" i="12"/>
  <c r="P317" i="12"/>
  <c r="P349" i="12"/>
  <c r="P381" i="12"/>
  <c r="P14" i="12"/>
  <c r="P46" i="12"/>
  <c r="P78" i="12"/>
  <c r="P110" i="12"/>
  <c r="P142" i="12"/>
  <c r="P174" i="12"/>
  <c r="P206" i="12"/>
  <c r="P238" i="12"/>
  <c r="P270" i="12"/>
  <c r="P302" i="12"/>
  <c r="P334" i="12"/>
  <c r="P366" i="12"/>
  <c r="P398" i="12"/>
  <c r="O320" i="12"/>
  <c r="O399" i="12"/>
  <c r="O406" i="12"/>
  <c r="O329" i="12"/>
  <c r="O380" i="12"/>
  <c r="O357" i="12"/>
  <c r="O79" i="12"/>
  <c r="O238" i="12"/>
  <c r="O261" i="12"/>
  <c r="O91" i="12"/>
  <c r="O122" i="12"/>
  <c r="O137" i="12"/>
  <c r="O376" i="12"/>
  <c r="O108" i="12"/>
  <c r="O272" i="12"/>
  <c r="O372" i="12"/>
  <c r="O325" i="12"/>
  <c r="O47" i="12"/>
  <c r="O230" i="12"/>
  <c r="O253" i="12"/>
  <c r="O83" i="12"/>
  <c r="O114" i="12"/>
  <c r="O129" i="12"/>
  <c r="O224" i="12"/>
  <c r="O236" i="12"/>
  <c r="O304" i="12"/>
  <c r="O383" i="12"/>
  <c r="O390" i="12"/>
  <c r="O389" i="12"/>
  <c r="O364" i="12"/>
  <c r="O301" i="12"/>
  <c r="O10" i="12"/>
  <c r="O222" i="12"/>
  <c r="O245" i="12"/>
  <c r="O75" i="12"/>
  <c r="O106" i="12"/>
  <c r="O121" i="12"/>
  <c r="O160" i="12"/>
  <c r="O204" i="12"/>
  <c r="O219" i="12"/>
  <c r="O353" i="12"/>
  <c r="O167" i="12"/>
  <c r="O291" i="12"/>
  <c r="O163" i="12"/>
  <c r="O86" i="12"/>
  <c r="O109" i="12"/>
  <c r="O226" i="12"/>
  <c r="O241" i="12"/>
  <c r="O56" i="12"/>
  <c r="P13" i="11"/>
  <c r="P45" i="11"/>
  <c r="P77" i="11"/>
  <c r="P109" i="11"/>
  <c r="P141" i="11"/>
  <c r="P173" i="11"/>
  <c r="P205" i="11"/>
  <c r="P237" i="11"/>
  <c r="P269" i="11"/>
  <c r="P301" i="11"/>
  <c r="P333" i="11"/>
  <c r="P15" i="12"/>
  <c r="P71" i="12"/>
  <c r="P103" i="12"/>
  <c r="P135" i="12"/>
  <c r="P167" i="12"/>
  <c r="P199" i="12"/>
  <c r="P231" i="12"/>
  <c r="P263" i="12"/>
  <c r="P295" i="12"/>
  <c r="P327" i="12"/>
  <c r="P359" i="12"/>
  <c r="P391" i="12"/>
  <c r="P24" i="12"/>
  <c r="P56" i="12"/>
  <c r="P88" i="12"/>
  <c r="P120" i="12"/>
  <c r="P152" i="12"/>
  <c r="P184" i="12"/>
  <c r="P216" i="12"/>
  <c r="P248" i="12"/>
  <c r="P280" i="12"/>
  <c r="P312" i="12"/>
  <c r="P344" i="12"/>
  <c r="P376" i="12"/>
  <c r="P408" i="12"/>
  <c r="P41" i="12"/>
  <c r="P73" i="12"/>
  <c r="P105" i="12"/>
  <c r="P137" i="12"/>
  <c r="P169" i="12"/>
  <c r="P201" i="12"/>
  <c r="P233" i="12"/>
  <c r="P265" i="12"/>
  <c r="P297" i="12"/>
  <c r="P329" i="12"/>
  <c r="P361" i="12"/>
  <c r="P393" i="12"/>
  <c r="P26" i="12"/>
  <c r="P58" i="12"/>
  <c r="P90" i="12"/>
  <c r="P122" i="12"/>
  <c r="P154" i="12"/>
  <c r="P186" i="12"/>
  <c r="P218" i="12"/>
  <c r="P250" i="12"/>
  <c r="P282" i="12"/>
  <c r="P314" i="12"/>
  <c r="P346" i="12"/>
  <c r="P378" i="12"/>
  <c r="P10" i="12"/>
  <c r="P35" i="12"/>
  <c r="P67" i="12"/>
  <c r="P99" i="12"/>
  <c r="P131" i="12"/>
  <c r="P163" i="12"/>
  <c r="P195" i="12"/>
  <c r="P227" i="12"/>
  <c r="P259" i="12"/>
  <c r="P291" i="12"/>
  <c r="P323" i="12"/>
  <c r="P355" i="12"/>
  <c r="P387" i="12"/>
  <c r="P20" i="12"/>
  <c r="P52" i="12"/>
  <c r="P84" i="12"/>
  <c r="P116" i="12"/>
  <c r="P148" i="12"/>
  <c r="P180" i="12"/>
  <c r="P212" i="12"/>
  <c r="P244" i="12"/>
  <c r="P276" i="12"/>
  <c r="P308" i="12"/>
  <c r="P340" i="12"/>
  <c r="P372" i="12"/>
  <c r="P404" i="12"/>
  <c r="P37" i="12"/>
  <c r="P69" i="12"/>
  <c r="P101" i="12"/>
  <c r="P133" i="12"/>
  <c r="P165" i="12"/>
  <c r="P197" i="12"/>
  <c r="P229" i="12"/>
  <c r="P261" i="12"/>
  <c r="P293" i="12"/>
  <c r="P325" i="12"/>
  <c r="P357" i="12"/>
  <c r="P389" i="12"/>
  <c r="P22" i="12"/>
  <c r="P54" i="12"/>
  <c r="P86" i="12"/>
  <c r="P118" i="12"/>
  <c r="P150" i="12"/>
  <c r="P182" i="12"/>
  <c r="P214" i="12"/>
  <c r="P246" i="12"/>
  <c r="P278" i="12"/>
  <c r="P310" i="12"/>
  <c r="P342" i="12"/>
  <c r="P374" i="12"/>
  <c r="P406" i="12"/>
  <c r="O223" i="12"/>
  <c r="O335" i="12"/>
  <c r="O342" i="12"/>
  <c r="O216" i="12"/>
  <c r="O316" i="12"/>
  <c r="O379" i="12"/>
  <c r="O314" i="12"/>
  <c r="O174" i="12"/>
  <c r="O197" i="12"/>
  <c r="O27" i="12"/>
  <c r="O58" i="12"/>
  <c r="O73" i="12"/>
  <c r="O207" i="12"/>
  <c r="O334" i="12"/>
  <c r="O184" i="12"/>
  <c r="O308" i="12"/>
  <c r="O371" i="12"/>
  <c r="O306" i="12"/>
  <c r="O166" i="12"/>
  <c r="O189" i="12"/>
  <c r="O19" i="12"/>
  <c r="O50" i="12"/>
  <c r="O65" i="12"/>
  <c r="O312" i="12"/>
  <c r="O398" i="12"/>
  <c r="O191" i="12"/>
  <c r="O319" i="12"/>
  <c r="O326" i="12"/>
  <c r="O152" i="12"/>
  <c r="O300" i="12"/>
  <c r="O363" i="12"/>
  <c r="O298" i="12"/>
  <c r="O158" i="12"/>
  <c r="O181" i="12"/>
  <c r="O11" i="12"/>
  <c r="O42" i="12"/>
  <c r="O57" i="12"/>
  <c r="O175" i="12"/>
  <c r="O63" i="12"/>
  <c r="O88" i="12"/>
  <c r="O248" i="12"/>
  <c r="O377" i="12"/>
  <c r="O164" i="12"/>
  <c r="O278" i="12"/>
  <c r="O22" i="12"/>
  <c r="O45" i="12"/>
  <c r="O162" i="12"/>
  <c r="O177" i="12"/>
  <c r="O15" i="12"/>
  <c r="P21" i="11"/>
  <c r="P53" i="11"/>
  <c r="P85" i="11"/>
  <c r="P117" i="11"/>
  <c r="P149" i="11"/>
  <c r="O41" i="12"/>
  <c r="O18" i="12"/>
  <c r="P79" i="12"/>
  <c r="P207" i="12"/>
  <c r="P335" i="12"/>
  <c r="P64" i="12"/>
  <c r="P192" i="12"/>
  <c r="P320" i="12"/>
  <c r="P49" i="12"/>
  <c r="P177" i="12"/>
  <c r="P305" i="12"/>
  <c r="P34" i="12"/>
  <c r="P162" i="12"/>
  <c r="P290" i="12"/>
  <c r="P11" i="12"/>
  <c r="P139" i="12"/>
  <c r="P267" i="12"/>
  <c r="P395" i="12"/>
  <c r="P124" i="12"/>
  <c r="P252" i="12"/>
  <c r="P380" i="12"/>
  <c r="P109" i="12"/>
  <c r="P237" i="12"/>
  <c r="P365" i="12"/>
  <c r="P94" i="12"/>
  <c r="P222" i="12"/>
  <c r="P350" i="12"/>
  <c r="O252" i="12"/>
  <c r="O315" i="12"/>
  <c r="O250" i="12"/>
  <c r="O251" i="12"/>
  <c r="O195" i="12"/>
  <c r="O257" i="12"/>
  <c r="O36" i="12"/>
  <c r="O183" i="12"/>
  <c r="O117" i="12"/>
  <c r="O375" i="12"/>
  <c r="O264" i="12"/>
  <c r="O67" i="12"/>
  <c r="P29" i="11"/>
  <c r="P157" i="11"/>
  <c r="P221" i="11"/>
  <c r="P285" i="11"/>
  <c r="P349" i="11"/>
  <c r="P389" i="11"/>
  <c r="P222" i="11"/>
  <c r="P286" i="11"/>
  <c r="P14" i="11"/>
  <c r="P46" i="11"/>
  <c r="P78" i="11"/>
  <c r="P110" i="11"/>
  <c r="P142" i="11"/>
  <c r="P174" i="11"/>
  <c r="P214" i="11"/>
  <c r="P278" i="11"/>
  <c r="P15" i="11"/>
  <c r="P47" i="11"/>
  <c r="P79" i="11"/>
  <c r="P111" i="11"/>
  <c r="P143" i="11"/>
  <c r="P175" i="11"/>
  <c r="P207" i="11"/>
  <c r="P239" i="11"/>
  <c r="P271" i="11"/>
  <c r="P303" i="11"/>
  <c r="P335" i="11"/>
  <c r="P367" i="11"/>
  <c r="P399" i="11"/>
  <c r="P264" i="11"/>
  <c r="P16" i="11"/>
  <c r="P48" i="11"/>
  <c r="P80" i="11"/>
  <c r="P112" i="11"/>
  <c r="P144" i="11"/>
  <c r="P176" i="11"/>
  <c r="P208" i="11"/>
  <c r="P256" i="11"/>
  <c r="P320" i="11"/>
  <c r="P41" i="11"/>
  <c r="P73" i="11"/>
  <c r="P105" i="11"/>
  <c r="P137" i="11"/>
  <c r="P169" i="11"/>
  <c r="P201" i="11"/>
  <c r="P233" i="11"/>
  <c r="P265" i="11"/>
  <c r="P18" i="11"/>
  <c r="P50" i="11"/>
  <c r="P82" i="11"/>
  <c r="P114" i="11"/>
  <c r="P146" i="11"/>
  <c r="P178" i="11"/>
  <c r="P210" i="11"/>
  <c r="P242" i="11"/>
  <c r="P274" i="11"/>
  <c r="P306" i="11"/>
  <c r="P338" i="11"/>
  <c r="P370" i="11"/>
  <c r="P402" i="11"/>
  <c r="P27" i="11"/>
  <c r="P59" i="11"/>
  <c r="P91" i="11"/>
  <c r="P123" i="11"/>
  <c r="P155" i="11"/>
  <c r="P187" i="11"/>
  <c r="P219" i="11"/>
  <c r="P251" i="11"/>
  <c r="P283" i="11"/>
  <c r="P315" i="11"/>
  <c r="P347" i="11"/>
  <c r="P379" i="11"/>
  <c r="P68" i="11"/>
  <c r="P308" i="11"/>
  <c r="P384" i="11"/>
  <c r="P313" i="11"/>
  <c r="P409" i="11"/>
  <c r="P76" i="11"/>
  <c r="P377" i="11"/>
  <c r="P84" i="11"/>
  <c r="P316" i="11"/>
  <c r="P388" i="11"/>
  <c r="P408" i="11"/>
  <c r="P92" i="11"/>
  <c r="P321" i="11"/>
  <c r="P390" i="11"/>
  <c r="P360" i="11"/>
  <c r="P36" i="11"/>
  <c r="P44" i="11"/>
  <c r="P297" i="11"/>
  <c r="P398" i="11"/>
  <c r="P244" i="11"/>
  <c r="P364" i="11"/>
  <c r="P305" i="11"/>
  <c r="O408" i="11"/>
  <c r="O16" i="11"/>
  <c r="O124" i="11"/>
  <c r="O156" i="11"/>
  <c r="O231" i="11"/>
  <c r="O381" i="11"/>
  <c r="O343" i="11"/>
  <c r="O320" i="11"/>
  <c r="O76" i="11"/>
  <c r="O251" i="11"/>
  <c r="O206" i="11"/>
  <c r="O217" i="11"/>
  <c r="O171" i="11"/>
  <c r="O372" i="11"/>
  <c r="O315" i="11"/>
  <c r="O336" i="11"/>
  <c r="O159" i="11"/>
  <c r="O332" i="11"/>
  <c r="O164" i="11"/>
  <c r="O167" i="11"/>
  <c r="O317" i="11"/>
  <c r="O279" i="11"/>
  <c r="O256" i="11"/>
  <c r="O233" i="11"/>
  <c r="O187" i="11"/>
  <c r="O142" i="11"/>
  <c r="O153" i="11"/>
  <c r="O107" i="11"/>
  <c r="O383" i="11"/>
  <c r="O80" i="11"/>
  <c r="O404" i="11"/>
  <c r="O172" i="11"/>
  <c r="O329" i="11"/>
  <c r="O283" i="11"/>
  <c r="O42" i="11"/>
  <c r="O395" i="11"/>
  <c r="O365" i="11"/>
  <c r="O89" i="12"/>
  <c r="O359" i="12"/>
  <c r="O118" i="12"/>
  <c r="P111" i="12"/>
  <c r="P239" i="12"/>
  <c r="P367" i="12"/>
  <c r="P96" i="12"/>
  <c r="P224" i="12"/>
  <c r="P352" i="12"/>
  <c r="P81" i="12"/>
  <c r="P209" i="12"/>
  <c r="P337" i="12"/>
  <c r="P66" i="12"/>
  <c r="P194" i="12"/>
  <c r="P322" i="12"/>
  <c r="P43" i="12"/>
  <c r="P171" i="12"/>
  <c r="P299" i="12"/>
  <c r="P28" i="12"/>
  <c r="P156" i="12"/>
  <c r="P284" i="12"/>
  <c r="P13" i="12"/>
  <c r="P141" i="12"/>
  <c r="P269" i="12"/>
  <c r="P397" i="12"/>
  <c r="P126" i="12"/>
  <c r="P254" i="12"/>
  <c r="P382" i="12"/>
  <c r="O267" i="12"/>
  <c r="O211" i="12"/>
  <c r="O265" i="12"/>
  <c r="O370" i="12"/>
  <c r="O102" i="12"/>
  <c r="O72" i="12"/>
  <c r="O220" i="12"/>
  <c r="O299" i="12"/>
  <c r="O234" i="12"/>
  <c r="O382" i="12"/>
  <c r="O354" i="12"/>
  <c r="O98" i="12"/>
  <c r="P61" i="11"/>
  <c r="P181" i="11"/>
  <c r="P245" i="11"/>
  <c r="P309" i="11"/>
  <c r="P365" i="11"/>
  <c r="P397" i="11"/>
  <c r="P238" i="11"/>
  <c r="P302" i="11"/>
  <c r="P22" i="11"/>
  <c r="P54" i="11"/>
  <c r="P86" i="11"/>
  <c r="P118" i="11"/>
  <c r="P150" i="11"/>
  <c r="P182" i="11"/>
  <c r="P230" i="11"/>
  <c r="P294" i="11"/>
  <c r="P23" i="11"/>
  <c r="P55" i="11"/>
  <c r="P87" i="11"/>
  <c r="P119" i="11"/>
  <c r="P151" i="11"/>
  <c r="P183" i="11"/>
  <c r="P215" i="11"/>
  <c r="P247" i="11"/>
  <c r="P279" i="11"/>
  <c r="P311" i="11"/>
  <c r="P343" i="11"/>
  <c r="P375" i="11"/>
  <c r="P407" i="11"/>
  <c r="P280" i="11"/>
  <c r="P24" i="11"/>
  <c r="P56" i="11"/>
  <c r="P88" i="11"/>
  <c r="P120" i="11"/>
  <c r="P152" i="11"/>
  <c r="P184" i="11"/>
  <c r="P224" i="11"/>
  <c r="P272" i="11"/>
  <c r="P17" i="11"/>
  <c r="P49" i="11"/>
  <c r="P81" i="11"/>
  <c r="P113" i="11"/>
  <c r="P145" i="11"/>
  <c r="P177" i="11"/>
  <c r="P209" i="11"/>
  <c r="P241" i="11"/>
  <c r="P273" i="11"/>
  <c r="P26" i="11"/>
  <c r="P58" i="11"/>
  <c r="P90" i="11"/>
  <c r="P122" i="11"/>
  <c r="P154" i="11"/>
  <c r="P186" i="11"/>
  <c r="P218" i="11"/>
  <c r="P250" i="11"/>
  <c r="P282" i="11"/>
  <c r="P314" i="11"/>
  <c r="P346" i="11"/>
  <c r="P378" i="11"/>
  <c r="P10" i="11"/>
  <c r="P35" i="11"/>
  <c r="P67" i="11"/>
  <c r="P99" i="11"/>
  <c r="P131" i="11"/>
  <c r="P163" i="11"/>
  <c r="P195" i="11"/>
  <c r="P227" i="11"/>
  <c r="P259" i="11"/>
  <c r="P291" i="11"/>
  <c r="P323" i="11"/>
  <c r="P355" i="11"/>
  <c r="P387" i="11"/>
  <c r="P132" i="11"/>
  <c r="P336" i="11"/>
  <c r="P400" i="11"/>
  <c r="P353" i="11"/>
  <c r="P124" i="11"/>
  <c r="P204" i="11"/>
  <c r="P60" i="11"/>
  <c r="P148" i="11"/>
  <c r="P340" i="11"/>
  <c r="P404" i="11"/>
  <c r="P361" i="11"/>
  <c r="P156" i="11"/>
  <c r="P342" i="11"/>
  <c r="P406" i="11"/>
  <c r="P392" i="11"/>
  <c r="P100" i="11"/>
  <c r="P108" i="11"/>
  <c r="P328" i="11"/>
  <c r="P52" i="11"/>
  <c r="P300" i="11"/>
  <c r="P380" i="11"/>
  <c r="O121" i="11"/>
  <c r="O162" i="11"/>
  <c r="O401" i="11"/>
  <c r="O209" i="11"/>
  <c r="O118" i="11"/>
  <c r="O275" i="11"/>
  <c r="O230" i="11"/>
  <c r="O207" i="11"/>
  <c r="O184" i="11"/>
  <c r="O120" i="12"/>
  <c r="O297" i="12"/>
  <c r="O66" i="12"/>
  <c r="P143" i="12"/>
  <c r="P271" i="12"/>
  <c r="P399" i="12"/>
  <c r="P128" i="12"/>
  <c r="P256" i="12"/>
  <c r="P384" i="12"/>
  <c r="P113" i="12"/>
  <c r="P241" i="12"/>
  <c r="P369" i="12"/>
  <c r="P98" i="12"/>
  <c r="P226" i="12"/>
  <c r="P354" i="12"/>
  <c r="P75" i="12"/>
  <c r="P203" i="12"/>
  <c r="P331" i="12"/>
  <c r="P60" i="12"/>
  <c r="P188" i="12"/>
  <c r="P316" i="12"/>
  <c r="P45" i="12"/>
  <c r="P173" i="12"/>
  <c r="P301" i="12"/>
  <c r="P30" i="12"/>
  <c r="P158" i="12"/>
  <c r="P286" i="12"/>
  <c r="O256" i="12"/>
  <c r="O12" i="12"/>
  <c r="O110" i="12"/>
  <c r="O80" i="12"/>
  <c r="O199" i="12"/>
  <c r="O125" i="12"/>
  <c r="O68" i="12"/>
  <c r="O235" i="12"/>
  <c r="O179" i="12"/>
  <c r="O249" i="12"/>
  <c r="O365" i="12"/>
  <c r="O214" i="12"/>
  <c r="O113" i="12"/>
  <c r="P93" i="11"/>
  <c r="P189" i="11"/>
  <c r="P253" i="11"/>
  <c r="P317" i="11"/>
  <c r="P373" i="11"/>
  <c r="P405" i="11"/>
  <c r="P254" i="11"/>
  <c r="P318" i="11"/>
  <c r="P30" i="11"/>
  <c r="P62" i="11"/>
  <c r="P94" i="11"/>
  <c r="P126" i="11"/>
  <c r="P158" i="11"/>
  <c r="P198" i="11"/>
  <c r="P246" i="11"/>
  <c r="P310" i="11"/>
  <c r="P31" i="11"/>
  <c r="P63" i="11"/>
  <c r="P95" i="11"/>
  <c r="P127" i="11"/>
  <c r="P159" i="11"/>
  <c r="P191" i="11"/>
  <c r="P223" i="11"/>
  <c r="P255" i="11"/>
  <c r="P287" i="11"/>
  <c r="P319" i="11"/>
  <c r="P351" i="11"/>
  <c r="P383" i="11"/>
  <c r="P216" i="11"/>
  <c r="P296" i="11"/>
  <c r="P32" i="11"/>
  <c r="P64" i="11"/>
  <c r="P96" i="11"/>
  <c r="P128" i="11"/>
  <c r="P160" i="11"/>
  <c r="P192" i="11"/>
  <c r="P232" i="11"/>
  <c r="P288" i="11"/>
  <c r="P25" i="11"/>
  <c r="P57" i="11"/>
  <c r="P89" i="11"/>
  <c r="P121" i="11"/>
  <c r="P153" i="11"/>
  <c r="P185" i="11"/>
  <c r="P217" i="11"/>
  <c r="P249" i="11"/>
  <c r="P281" i="11"/>
  <c r="P34" i="11"/>
  <c r="P66" i="11"/>
  <c r="P98" i="11"/>
  <c r="P130" i="11"/>
  <c r="P162" i="11"/>
  <c r="P194" i="11"/>
  <c r="P226" i="11"/>
  <c r="P258" i="11"/>
  <c r="P290" i="11"/>
  <c r="P322" i="11"/>
  <c r="P354" i="11"/>
  <c r="P386" i="11"/>
  <c r="P11" i="11"/>
  <c r="P43" i="11"/>
  <c r="P75" i="11"/>
  <c r="P107" i="11"/>
  <c r="P139" i="11"/>
  <c r="P171" i="11"/>
  <c r="P203" i="11"/>
  <c r="P235" i="11"/>
  <c r="P267" i="11"/>
  <c r="P299" i="11"/>
  <c r="P331" i="11"/>
  <c r="P363" i="11"/>
  <c r="P395" i="11"/>
  <c r="P196" i="11"/>
  <c r="P352" i="11"/>
  <c r="P140" i="11"/>
  <c r="P385" i="11"/>
  <c r="P366" i="11"/>
  <c r="P337" i="11"/>
  <c r="P382" i="11"/>
  <c r="P212" i="11"/>
  <c r="P356" i="11"/>
  <c r="P292" i="11"/>
  <c r="P350" i="11"/>
  <c r="P220" i="11"/>
  <c r="P358" i="11"/>
  <c r="P228" i="11"/>
  <c r="P345" i="11"/>
  <c r="P164" i="11"/>
  <c r="P172" i="11"/>
  <c r="P393" i="11"/>
  <c r="P116" i="11"/>
  <c r="P329" i="11"/>
  <c r="P396" i="11"/>
  <c r="O272" i="11"/>
  <c r="O284" i="11"/>
  <c r="O13" i="11"/>
  <c r="O28" i="11"/>
  <c r="O58" i="11"/>
  <c r="O12" i="11"/>
  <c r="O170" i="11"/>
  <c r="O117" i="11"/>
  <c r="O94" i="11"/>
  <c r="O71" i="11"/>
  <c r="O33" i="11"/>
  <c r="O180" i="11"/>
  <c r="O390" i="11"/>
  <c r="O355" i="11"/>
  <c r="O384" i="11"/>
  <c r="O51" i="11"/>
  <c r="O32" i="11"/>
  <c r="O308" i="11"/>
  <c r="O100" i="11"/>
  <c r="O393" i="11"/>
  <c r="O347" i="11"/>
  <c r="O106" i="11"/>
  <c r="O53" i="11"/>
  <c r="O30" i="11"/>
  <c r="O406" i="11"/>
  <c r="O368" i="11"/>
  <c r="O324" i="11"/>
  <c r="O326" i="11"/>
  <c r="O69" i="11"/>
  <c r="O55" i="11"/>
  <c r="O190" i="11"/>
  <c r="O36" i="11"/>
  <c r="O236" i="11"/>
  <c r="O103" i="11"/>
  <c r="O253" i="11"/>
  <c r="O215" i="11"/>
  <c r="O192" i="11"/>
  <c r="O232" i="11"/>
  <c r="O221" i="11"/>
  <c r="O140" i="11"/>
  <c r="O312" i="11"/>
  <c r="O335" i="11"/>
  <c r="O358" i="11"/>
  <c r="O403" i="11"/>
  <c r="O246" i="11"/>
  <c r="O98" i="11"/>
  <c r="O242" i="11"/>
  <c r="O338" i="11"/>
  <c r="O99" i="11"/>
  <c r="O75" i="11"/>
  <c r="O348" i="11"/>
  <c r="O70" i="11"/>
  <c r="O92" i="11"/>
  <c r="O112" i="11"/>
  <c r="O150" i="11"/>
  <c r="O173" i="11"/>
  <c r="O203" i="11"/>
  <c r="O249" i="11"/>
  <c r="O91" i="11"/>
  <c r="O137" i="11"/>
  <c r="O226" i="11"/>
  <c r="O322" i="11"/>
  <c r="O35" i="11"/>
  <c r="O60" i="11"/>
  <c r="O360" i="11"/>
  <c r="O349" i="11"/>
  <c r="O116" i="11"/>
  <c r="O41" i="11"/>
  <c r="O64" i="11"/>
  <c r="O87" i="11"/>
  <c r="O125" i="11"/>
  <c r="O374" i="11"/>
  <c r="O298" i="11"/>
  <c r="O386" i="11"/>
  <c r="O340" i="11"/>
  <c r="O318" i="11"/>
  <c r="O228" i="11"/>
  <c r="O270" i="11"/>
  <c r="O181" i="11"/>
  <c r="O126" i="11"/>
  <c r="O198" i="11"/>
  <c r="O52" i="11"/>
  <c r="O240" i="11"/>
  <c r="O278" i="11"/>
  <c r="O301" i="11"/>
  <c r="O331" i="11"/>
  <c r="O377" i="11"/>
  <c r="O219" i="11"/>
  <c r="O265" i="11"/>
  <c r="O378" i="11"/>
  <c r="O44" i="11"/>
  <c r="O254" i="11"/>
  <c r="O175" i="11"/>
  <c r="O294" i="11"/>
  <c r="O154" i="11"/>
  <c r="O262" i="11"/>
  <c r="O204" i="11"/>
  <c r="O304" i="11"/>
  <c r="O342" i="11"/>
  <c r="O79" i="11"/>
  <c r="O147" i="11"/>
  <c r="O96" i="11"/>
  <c r="O305" i="11"/>
  <c r="O45" i="11"/>
  <c r="O266" i="11"/>
  <c r="O293" i="11"/>
  <c r="O316" i="11"/>
  <c r="O396" i="11"/>
  <c r="O400" i="11"/>
  <c r="O346" i="11"/>
  <c r="O248" i="11"/>
  <c r="O277" i="11"/>
  <c r="O319" i="11"/>
  <c r="O11" i="11"/>
  <c r="O257" i="11"/>
  <c r="P252" i="11"/>
  <c r="P324" i="11"/>
  <c r="P376" i="11"/>
  <c r="P369" i="11"/>
  <c r="P368" i="11"/>
  <c r="P339" i="11"/>
  <c r="P211" i="11"/>
  <c r="P83" i="11"/>
  <c r="P362" i="11"/>
  <c r="P234" i="11"/>
  <c r="P106" i="11"/>
  <c r="P257" i="11"/>
  <c r="P129" i="11"/>
  <c r="P304" i="11"/>
  <c r="P136" i="11"/>
  <c r="P312" i="11"/>
  <c r="P327" i="11"/>
  <c r="P199" i="11"/>
  <c r="P71" i="11"/>
  <c r="P206" i="11"/>
  <c r="P70" i="11"/>
  <c r="P190" i="11"/>
  <c r="P213" i="11"/>
  <c r="O356" i="12"/>
  <c r="O192" i="12"/>
  <c r="O133" i="12"/>
  <c r="P190" i="12"/>
  <c r="P77" i="12"/>
  <c r="P363" i="12"/>
  <c r="P258" i="12"/>
  <c r="P145" i="12"/>
  <c r="P32" i="12"/>
  <c r="O285" i="12"/>
  <c r="O183" i="11"/>
  <c r="O225" i="11"/>
  <c r="O309" i="11"/>
  <c r="O197" i="11"/>
  <c r="O47" i="11"/>
  <c r="O66" i="11"/>
  <c r="O21" i="11"/>
  <c r="O63" i="11"/>
  <c r="O101" i="11"/>
  <c r="O131" i="11"/>
  <c r="O177" i="11"/>
  <c r="O200" i="11"/>
  <c r="O238" i="11"/>
  <c r="O88" i="11"/>
  <c r="O31" i="11"/>
  <c r="O351" i="11"/>
  <c r="O50" i="11"/>
  <c r="O290" i="11"/>
  <c r="O288" i="11"/>
  <c r="O210" i="11"/>
  <c r="O339" i="11"/>
  <c r="O148" i="11"/>
  <c r="O311" i="11"/>
  <c r="O307" i="11"/>
  <c r="O353" i="11"/>
  <c r="O391" i="11"/>
  <c r="O15" i="11"/>
  <c r="O38" i="11"/>
  <c r="O83" i="11"/>
  <c r="O325" i="11"/>
  <c r="O239" i="11"/>
  <c r="O160" i="11"/>
  <c r="O81" i="11"/>
  <c r="O282" i="11"/>
  <c r="O157" i="11"/>
  <c r="O234" i="11"/>
  <c r="O361" i="11"/>
  <c r="O375" i="11"/>
  <c r="O371" i="11"/>
  <c r="O18" i="11"/>
  <c r="O56" i="11"/>
  <c r="O132" i="11"/>
  <c r="O366" i="11"/>
  <c r="O144" i="11"/>
  <c r="O274" i="11"/>
  <c r="O258" i="11"/>
  <c r="O29" i="11"/>
  <c r="O120" i="11"/>
  <c r="O166" i="11"/>
  <c r="O54" i="11"/>
  <c r="O273" i="11"/>
  <c r="O292" i="11"/>
  <c r="O407" i="11"/>
  <c r="O104" i="11"/>
  <c r="O146" i="11"/>
  <c r="O57" i="11"/>
  <c r="O26" i="11"/>
  <c r="P188" i="11"/>
  <c r="P236" i="11"/>
  <c r="P374" i="11"/>
  <c r="P372" i="11"/>
  <c r="P12" i="11"/>
  <c r="P260" i="11"/>
  <c r="P307" i="11"/>
  <c r="P179" i="11"/>
  <c r="P51" i="11"/>
  <c r="P330" i="11"/>
  <c r="P202" i="11"/>
  <c r="P74" i="11"/>
  <c r="P225" i="11"/>
  <c r="P97" i="11"/>
  <c r="P240" i="11"/>
  <c r="P104" i="11"/>
  <c r="P248" i="11"/>
  <c r="P295" i="11"/>
  <c r="P167" i="11"/>
  <c r="P39" i="11"/>
  <c r="P166" i="11"/>
  <c r="P38" i="11"/>
  <c r="P381" i="11"/>
  <c r="P125" i="11"/>
  <c r="O64" i="12"/>
  <c r="O242" i="12"/>
  <c r="O215" i="12"/>
  <c r="P62" i="12"/>
  <c r="P348" i="12"/>
  <c r="P235" i="12"/>
  <c r="P130" i="12"/>
  <c r="P17" i="12"/>
  <c r="P303" i="12"/>
  <c r="O78" i="12"/>
  <c r="O179" i="11"/>
  <c r="O263" i="11"/>
  <c r="O286" i="11"/>
  <c r="O252" i="11"/>
  <c r="O269" i="11"/>
  <c r="O367" i="11"/>
  <c r="O74" i="11"/>
  <c r="O405" i="11"/>
  <c r="O300" i="11"/>
  <c r="O48" i="11"/>
  <c r="O86" i="11"/>
  <c r="O109" i="11"/>
  <c r="O139" i="11"/>
  <c r="O185" i="11"/>
  <c r="O27" i="11"/>
  <c r="O73" i="11"/>
  <c r="O114" i="11"/>
  <c r="O250" i="11"/>
  <c r="O276" i="11"/>
  <c r="O281" i="11"/>
  <c r="O122" i="11"/>
  <c r="O388" i="11"/>
  <c r="O296" i="11"/>
  <c r="O285" i="11"/>
  <c r="O260" i="11"/>
  <c r="O376" i="11"/>
  <c r="O399" i="11"/>
  <c r="O23" i="11"/>
  <c r="O61" i="11"/>
  <c r="O310" i="11"/>
  <c r="O218" i="11"/>
  <c r="O314" i="11"/>
  <c r="O10" i="11"/>
  <c r="O205" i="11"/>
  <c r="O134" i="11"/>
  <c r="O212" i="11"/>
  <c r="O176" i="11"/>
  <c r="O214" i="11"/>
  <c r="O237" i="11"/>
  <c r="O267" i="11"/>
  <c r="O313" i="11"/>
  <c r="O155" i="11"/>
  <c r="O201" i="11"/>
  <c r="O306" i="11"/>
  <c r="O402" i="11"/>
  <c r="O141" i="11"/>
  <c r="O354" i="11"/>
  <c r="O193" i="11"/>
  <c r="O22" i="11"/>
  <c r="O182" i="11"/>
  <c r="O244" i="11"/>
  <c r="O25" i="11"/>
  <c r="O14" i="11"/>
  <c r="O59" i="11"/>
  <c r="O105" i="11"/>
  <c r="O128" i="11"/>
  <c r="O151" i="11"/>
  <c r="O189" i="11"/>
  <c r="O39" i="11"/>
  <c r="O370" i="11"/>
  <c r="O108" i="11"/>
  <c r="O77" i="11"/>
  <c r="O223" i="11"/>
  <c r="O135" i="11"/>
  <c r="O295" i="11"/>
  <c r="O43" i="11"/>
  <c r="O89" i="11"/>
  <c r="O78" i="11"/>
  <c r="O123" i="11"/>
  <c r="O169" i="11"/>
  <c r="O102" i="11"/>
  <c r="O389" i="11"/>
  <c r="O17" i="11"/>
  <c r="O220" i="11"/>
  <c r="O213" i="11"/>
  <c r="O255" i="11"/>
  <c r="O323" i="11"/>
  <c r="O392" i="11"/>
  <c r="O280" i="11"/>
  <c r="O297" i="11"/>
  <c r="O341" i="11"/>
  <c r="O369" i="11"/>
  <c r="O330" i="11"/>
  <c r="O357" i="11"/>
  <c r="O188" i="11"/>
  <c r="O356" i="11"/>
  <c r="P348" i="11"/>
  <c r="P344" i="11"/>
  <c r="P284" i="11"/>
  <c r="P276" i="11"/>
  <c r="P401" i="11"/>
  <c r="P403" i="11"/>
  <c r="P275" i="11"/>
  <c r="P147" i="11"/>
  <c r="P19" i="11"/>
  <c r="P298" i="11"/>
  <c r="P170" i="11"/>
  <c r="P42" i="11"/>
  <c r="P193" i="11"/>
  <c r="P65" i="11"/>
  <c r="P200" i="11"/>
  <c r="P72" i="11"/>
  <c r="P391" i="11"/>
  <c r="P263" i="11"/>
  <c r="P135" i="11"/>
  <c r="P326" i="11"/>
  <c r="P134" i="11"/>
  <c r="P334" i="11"/>
  <c r="P341" i="11"/>
  <c r="O168" i="11"/>
  <c r="O94" i="12"/>
  <c r="O307" i="12"/>
  <c r="O95" i="12"/>
  <c r="P333" i="12"/>
  <c r="P220" i="12"/>
  <c r="P107" i="12"/>
  <c r="P401" i="12"/>
  <c r="P288" i="12"/>
  <c r="P175" i="12"/>
  <c r="O258" i="12"/>
  <c r="O99" i="12"/>
  <c r="O146" i="12"/>
  <c r="O198" i="12"/>
  <c r="O404" i="12"/>
  <c r="O345" i="12"/>
  <c r="O26" i="12"/>
  <c r="O147" i="12"/>
  <c r="O310" i="12"/>
  <c r="O87" i="12"/>
  <c r="O81" i="12"/>
  <c r="O77" i="12"/>
  <c r="O322" i="12"/>
  <c r="O51" i="12"/>
  <c r="O259" i="12"/>
  <c r="O317" i="12"/>
  <c r="O96" i="12"/>
  <c r="O282" i="12"/>
  <c r="O347" i="12"/>
  <c r="O401" i="12"/>
  <c r="P55" i="12"/>
  <c r="P23" i="12"/>
  <c r="O145" i="12"/>
  <c r="O194" i="12"/>
  <c r="O141" i="12"/>
  <c r="O182" i="12"/>
  <c r="O33" i="12"/>
  <c r="O82" i="12"/>
  <c r="O29" i="12"/>
  <c r="O134" i="12"/>
  <c r="O338" i="12"/>
  <c r="O135" i="12"/>
  <c r="O187" i="12"/>
  <c r="O408" i="12"/>
  <c r="O352" i="12"/>
  <c r="O233" i="12"/>
  <c r="O59" i="12"/>
  <c r="O142" i="12"/>
  <c r="O168" i="12"/>
  <c r="O203" i="12"/>
  <c r="O296" i="12"/>
  <c r="O247" i="12"/>
  <c r="P39" i="12"/>
  <c r="O17" i="12"/>
  <c r="O273" i="12"/>
  <c r="O35" i="12"/>
  <c r="O54" i="12"/>
  <c r="O227" i="12"/>
  <c r="O161" i="12"/>
  <c r="O274" i="12"/>
  <c r="O221" i="12"/>
  <c r="O262" i="12"/>
  <c r="O403" i="12"/>
  <c r="O397" i="12"/>
  <c r="O386" i="12"/>
  <c r="O344" i="12"/>
  <c r="O48" i="12"/>
  <c r="O90" i="12"/>
  <c r="O229" i="12"/>
  <c r="O346" i="12"/>
  <c r="O348" i="12"/>
  <c r="O374" i="12"/>
  <c r="O405" i="12"/>
  <c r="O287" i="12"/>
  <c r="O407" i="12"/>
  <c r="O369" i="12"/>
  <c r="O303" i="12"/>
  <c r="O126" i="12"/>
  <c r="O400" i="12"/>
  <c r="O112" i="12"/>
  <c r="O171" i="12"/>
  <c r="O190" i="12"/>
  <c r="O55" i="12"/>
  <c r="O332" i="12"/>
  <c r="O361" i="12"/>
  <c r="O392" i="12"/>
  <c r="O21" i="12"/>
  <c r="O25" i="12"/>
  <c r="O254" i="12"/>
  <c r="O13" i="12"/>
  <c r="O246" i="12"/>
  <c r="O225" i="12"/>
  <c r="O93" i="12"/>
  <c r="O131" i="12"/>
  <c r="O340" i="12"/>
  <c r="O172" i="12"/>
  <c r="O402" i="12"/>
  <c r="O218" i="12"/>
  <c r="O206" i="12"/>
  <c r="O279" i="12"/>
  <c r="O188" i="12"/>
  <c r="O32" i="12"/>
  <c r="O266" i="12"/>
  <c r="O119" i="12"/>
  <c r="O323" i="12"/>
  <c r="O280" i="12"/>
  <c r="O275" i="12"/>
  <c r="O288" i="12"/>
  <c r="O367" i="12"/>
  <c r="O116" i="12"/>
  <c r="O103" i="12"/>
  <c r="O156" i="12"/>
  <c r="O268" i="12"/>
  <c r="O155" i="12"/>
  <c r="O305" i="12"/>
  <c r="O127" i="12"/>
  <c r="O130" i="12"/>
  <c r="O269" i="12"/>
  <c r="O40" i="12"/>
  <c r="O210" i="12"/>
  <c r="O70" i="12"/>
  <c r="O260" i="12"/>
  <c r="O20" i="12"/>
  <c r="O271" i="12"/>
  <c r="O105" i="12"/>
  <c r="O165" i="12"/>
  <c r="O276" i="12"/>
  <c r="O341" i="12"/>
  <c r="O159" i="12"/>
  <c r="O394" i="12"/>
  <c r="O240" i="12"/>
  <c r="O313" i="12"/>
  <c r="O381" i="12"/>
  <c r="O217" i="12"/>
  <c r="O115" i="12"/>
  <c r="O395" i="12"/>
  <c r="O100" i="12"/>
  <c r="O294" i="12"/>
  <c r="O324" i="12"/>
  <c r="O343" i="12"/>
  <c r="O350" i="12"/>
  <c r="O388" i="12"/>
  <c r="C34" i="9"/>
  <c r="O263" i="12"/>
  <c r="O302" i="12"/>
  <c r="O143" i="12"/>
  <c r="O360" i="12"/>
  <c r="O154" i="12"/>
  <c r="O14" i="12"/>
  <c r="O148" i="12"/>
  <c r="O200" i="12"/>
  <c r="O28" i="12"/>
  <c r="O128" i="12"/>
  <c r="O396" i="12"/>
  <c r="O228" i="12"/>
  <c r="O43" i="12"/>
  <c r="O71" i="12"/>
  <c r="O231" i="12"/>
  <c r="O328" i="12"/>
  <c r="O385" i="12"/>
  <c r="O239" i="12"/>
  <c r="O358" i="12"/>
  <c r="O24" i="12"/>
  <c r="O281" i="12"/>
  <c r="O321" i="12"/>
  <c r="O351" i="12"/>
  <c r="C33" i="9"/>
  <c r="O349" i="12"/>
  <c r="O244" i="12"/>
  <c r="O284" i="12"/>
  <c r="O283" i="12"/>
  <c r="O85" i="12"/>
  <c r="O149" i="12"/>
  <c r="O74" i="12"/>
  <c r="O255" i="12"/>
  <c r="O243" i="12"/>
  <c r="O213" i="12"/>
  <c r="O138" i="12"/>
  <c r="O339" i="12"/>
  <c r="O104" i="12"/>
  <c r="O295" i="12"/>
  <c r="O409" i="12"/>
  <c r="O169" i="12"/>
  <c r="O37" i="12"/>
  <c r="O270" i="12"/>
  <c r="O337" i="12"/>
  <c r="O60" i="12"/>
  <c r="O39" i="12"/>
  <c r="O202" i="12"/>
  <c r="O336" i="12"/>
  <c r="O140" i="12"/>
  <c r="O373" i="12"/>
  <c r="O153" i="12"/>
  <c r="O111" i="12"/>
  <c r="O331" i="12"/>
  <c r="O387" i="12"/>
  <c r="O330" i="12"/>
  <c r="O277" i="12"/>
  <c r="F22" i="12"/>
  <c r="J21" i="12"/>
  <c r="G21" i="12"/>
  <c r="H21" i="12"/>
  <c r="I21" i="12"/>
  <c r="F17" i="11"/>
  <c r="I16" i="11"/>
  <c r="G16" i="11"/>
  <c r="H16" i="11"/>
  <c r="J16" i="11"/>
  <c r="F16" i="8"/>
  <c r="I15" i="8"/>
  <c r="H15" i="8"/>
  <c r="J15" i="8"/>
  <c r="G15" i="8"/>
  <c r="H199" i="16" l="1"/>
  <c r="H199" i="18"/>
  <c r="C8" i="6"/>
  <c r="C12" i="6" s="1"/>
  <c r="C13" i="6" s="1"/>
  <c r="F16" i="6" s="1"/>
  <c r="C20" i="6" s="1"/>
  <c r="C22" i="6" s="1"/>
  <c r="C9" i="7"/>
  <c r="C13" i="7" s="1"/>
  <c r="C14" i="7" s="1"/>
  <c r="C7" i="6"/>
  <c r="C11" i="6" s="1"/>
  <c r="C16" i="6" s="1"/>
  <c r="F17" i="6" s="1"/>
  <c r="C8" i="7"/>
  <c r="C12" i="7" s="1"/>
  <c r="F23" i="12"/>
  <c r="J22" i="12"/>
  <c r="G22" i="12"/>
  <c r="H22" i="12"/>
  <c r="I22" i="12"/>
  <c r="F18" i="11"/>
  <c r="J17" i="11"/>
  <c r="G17" i="11"/>
  <c r="H17" i="11"/>
  <c r="I17" i="11"/>
  <c r="J16" i="8"/>
  <c r="F17" i="8"/>
  <c r="I16" i="8"/>
  <c r="G16" i="8"/>
  <c r="H16" i="8"/>
  <c r="C21" i="7" l="1"/>
  <c r="F15" i="6"/>
  <c r="O407" i="5" s="1"/>
  <c r="O407" i="16" s="1"/>
  <c r="F20" i="7"/>
  <c r="F21" i="7"/>
  <c r="O165" i="5"/>
  <c r="O165" i="16" s="1"/>
  <c r="O10" i="5"/>
  <c r="O10" i="16" s="1"/>
  <c r="O178" i="5"/>
  <c r="O178" i="16" s="1"/>
  <c r="O198" i="5"/>
  <c r="O198" i="16" s="1"/>
  <c r="O320" i="5"/>
  <c r="O320" i="16" s="1"/>
  <c r="O226" i="5"/>
  <c r="O226" i="16" s="1"/>
  <c r="O83" i="5"/>
  <c r="O83" i="16" s="1"/>
  <c r="O351" i="5"/>
  <c r="O351" i="16" s="1"/>
  <c r="O205" i="5"/>
  <c r="O205" i="16" s="1"/>
  <c r="O223" i="5"/>
  <c r="O223" i="16" s="1"/>
  <c r="O87" i="5"/>
  <c r="O87" i="16" s="1"/>
  <c r="O156" i="5"/>
  <c r="O156" i="16" s="1"/>
  <c r="O49" i="5"/>
  <c r="O49" i="16" s="1"/>
  <c r="O193" i="5"/>
  <c r="O193" i="16" s="1"/>
  <c r="O68" i="5"/>
  <c r="O68" i="16" s="1"/>
  <c r="O137" i="5"/>
  <c r="O137" i="16" s="1"/>
  <c r="O14" i="5"/>
  <c r="O14" i="16" s="1"/>
  <c r="O121" i="5"/>
  <c r="O121" i="16" s="1"/>
  <c r="O408" i="5"/>
  <c r="O408" i="16" s="1"/>
  <c r="O308" i="5"/>
  <c r="O308" i="16" s="1"/>
  <c r="O176" i="5"/>
  <c r="O176" i="16" s="1"/>
  <c r="O250" i="5"/>
  <c r="O250" i="16" s="1"/>
  <c r="O147" i="5"/>
  <c r="O147" i="16" s="1"/>
  <c r="O346" i="5"/>
  <c r="O346" i="16" s="1"/>
  <c r="O402" i="5"/>
  <c r="O402" i="16" s="1"/>
  <c r="O201" i="5"/>
  <c r="O201" i="16" s="1"/>
  <c r="O224" i="5"/>
  <c r="O224" i="16" s="1"/>
  <c r="O112" i="5"/>
  <c r="O112" i="16" s="1"/>
  <c r="O307" i="5"/>
  <c r="O307" i="16" s="1"/>
  <c r="O303" i="5"/>
  <c r="O303" i="16" s="1"/>
  <c r="O129" i="5"/>
  <c r="O129" i="16" s="1"/>
  <c r="O122" i="5"/>
  <c r="O122" i="16" s="1"/>
  <c r="O84" i="5"/>
  <c r="O84" i="16" s="1"/>
  <c r="O280" i="5"/>
  <c r="O280" i="16" s="1"/>
  <c r="O203" i="5"/>
  <c r="O203" i="16" s="1"/>
  <c r="O98" i="5"/>
  <c r="O98" i="16" s="1"/>
  <c r="O96" i="5"/>
  <c r="O96" i="16" s="1"/>
  <c r="O164" i="5"/>
  <c r="O164" i="16" s="1"/>
  <c r="O342" i="5"/>
  <c r="O342" i="16" s="1"/>
  <c r="O268" i="5"/>
  <c r="O268" i="16" s="1"/>
  <c r="P352" i="5"/>
  <c r="P352" i="16" s="1"/>
  <c r="P183" i="5"/>
  <c r="P183" i="16" s="1"/>
  <c r="P17" i="5"/>
  <c r="P17" i="16" s="1"/>
  <c r="P145" i="5"/>
  <c r="P145" i="16" s="1"/>
  <c r="P274" i="5"/>
  <c r="P274" i="16" s="1"/>
  <c r="P298" i="5"/>
  <c r="P298" i="16" s="1"/>
  <c r="P11" i="5"/>
  <c r="P11" i="16" s="1"/>
  <c r="P184" i="5"/>
  <c r="P184" i="16" s="1"/>
  <c r="P312" i="5"/>
  <c r="P312" i="16" s="1"/>
  <c r="P46" i="5"/>
  <c r="P46" i="16" s="1"/>
  <c r="P98" i="5"/>
  <c r="P98" i="16" s="1"/>
  <c r="P144" i="5"/>
  <c r="P144" i="16" s="1"/>
  <c r="P317" i="5"/>
  <c r="P317" i="16" s="1"/>
  <c r="P275" i="5"/>
  <c r="P275" i="16" s="1"/>
  <c r="P130" i="5"/>
  <c r="P130" i="16" s="1"/>
  <c r="P143" i="5"/>
  <c r="P143" i="16" s="1"/>
  <c r="P405" i="5"/>
  <c r="P405" i="16" s="1"/>
  <c r="P306" i="5"/>
  <c r="P306" i="16" s="1"/>
  <c r="P71" i="5"/>
  <c r="P71" i="16" s="1"/>
  <c r="P116" i="5"/>
  <c r="P116" i="16" s="1"/>
  <c r="P33" i="5"/>
  <c r="P33" i="16" s="1"/>
  <c r="P289" i="5"/>
  <c r="P289" i="16" s="1"/>
  <c r="P214" i="5"/>
  <c r="P214" i="16" s="1"/>
  <c r="P368" i="5"/>
  <c r="P368" i="16" s="1"/>
  <c r="P27" i="5"/>
  <c r="P27" i="16" s="1"/>
  <c r="P328" i="5"/>
  <c r="P328" i="16" s="1"/>
  <c r="P117" i="5"/>
  <c r="P117" i="16" s="1"/>
  <c r="P110" i="5"/>
  <c r="P110" i="16" s="1"/>
  <c r="P74" i="5"/>
  <c r="P74" i="16" s="1"/>
  <c r="P93" i="5"/>
  <c r="P93" i="16" s="1"/>
  <c r="P14" i="5"/>
  <c r="P14" i="16" s="1"/>
  <c r="P357" i="5"/>
  <c r="P357" i="16" s="1"/>
  <c r="P87" i="5"/>
  <c r="P87" i="16" s="1"/>
  <c r="P215" i="5"/>
  <c r="P215" i="16" s="1"/>
  <c r="P260" i="5"/>
  <c r="P260" i="16" s="1"/>
  <c r="P49" i="5"/>
  <c r="P49" i="16" s="1"/>
  <c r="P305" i="5"/>
  <c r="P305" i="16" s="1"/>
  <c r="P218" i="5"/>
  <c r="P218" i="16" s="1"/>
  <c r="P278" i="5"/>
  <c r="P278" i="16" s="1"/>
  <c r="P43" i="5"/>
  <c r="P43" i="16" s="1"/>
  <c r="P88" i="5"/>
  <c r="P88" i="16" s="1"/>
  <c r="P216" i="5"/>
  <c r="P216" i="16" s="1"/>
  <c r="P344" i="5"/>
  <c r="P344" i="16" s="1"/>
  <c r="P174" i="5"/>
  <c r="P174" i="16" s="1"/>
  <c r="P379" i="5"/>
  <c r="P379" i="16" s="1"/>
  <c r="P102" i="5"/>
  <c r="P102" i="16" s="1"/>
  <c r="P35" i="5"/>
  <c r="P35" i="16" s="1"/>
  <c r="P208" i="5"/>
  <c r="P208" i="16" s="1"/>
  <c r="P125" i="5"/>
  <c r="P125" i="16" s="1"/>
  <c r="P138" i="5"/>
  <c r="P138" i="16" s="1"/>
  <c r="P64" i="5"/>
  <c r="P64" i="16" s="1"/>
  <c r="P237" i="5"/>
  <c r="P237" i="16" s="1"/>
  <c r="P41" i="5"/>
  <c r="P41" i="16" s="1"/>
  <c r="P297" i="5"/>
  <c r="P297" i="16" s="1"/>
  <c r="P246" i="5"/>
  <c r="P246" i="16" s="1"/>
  <c r="P182" i="5"/>
  <c r="P182" i="16" s="1"/>
  <c r="P404" i="5"/>
  <c r="P404" i="16" s="1"/>
  <c r="P103" i="5"/>
  <c r="P103" i="16" s="1"/>
  <c r="P148" i="5"/>
  <c r="P148" i="16" s="1"/>
  <c r="P276" i="5"/>
  <c r="P276" i="16" s="1"/>
  <c r="P65" i="5"/>
  <c r="P65" i="16" s="1"/>
  <c r="P365" i="5"/>
  <c r="P365" i="16" s="1"/>
  <c r="P346" i="5"/>
  <c r="P346" i="16" s="1"/>
  <c r="P342" i="5"/>
  <c r="P342" i="16" s="1"/>
  <c r="P59" i="5"/>
  <c r="P59" i="16" s="1"/>
  <c r="P315" i="5"/>
  <c r="P315" i="16" s="1"/>
  <c r="P104" i="5"/>
  <c r="P104" i="16" s="1"/>
  <c r="P149" i="5"/>
  <c r="P149" i="16" s="1"/>
  <c r="P277" i="5"/>
  <c r="P277" i="16" s="1"/>
  <c r="P238" i="5"/>
  <c r="P238" i="16" s="1"/>
  <c r="P330" i="5"/>
  <c r="P330" i="16" s="1"/>
  <c r="P67" i="5"/>
  <c r="P67" i="16" s="1"/>
  <c r="P240" i="5"/>
  <c r="P240" i="16" s="1"/>
  <c r="P270" i="5"/>
  <c r="P270" i="16" s="1"/>
  <c r="P360" i="5"/>
  <c r="P360" i="16" s="1"/>
  <c r="P236" i="5"/>
  <c r="P236" i="16" s="1"/>
  <c r="P119" i="5"/>
  <c r="P119" i="16" s="1"/>
  <c r="P247" i="5"/>
  <c r="P247" i="16" s="1"/>
  <c r="P36" i="5"/>
  <c r="P36" i="16" s="1"/>
  <c r="P81" i="5"/>
  <c r="P81" i="16" s="1"/>
  <c r="P209" i="5"/>
  <c r="P209" i="16" s="1"/>
  <c r="P381" i="5"/>
  <c r="P381" i="16" s="1"/>
  <c r="P394" i="5"/>
  <c r="P394" i="16" s="1"/>
  <c r="P75" i="5"/>
  <c r="P75" i="16" s="1"/>
  <c r="P203" i="5"/>
  <c r="P203" i="16" s="1"/>
  <c r="P248" i="5"/>
  <c r="P248" i="16" s="1"/>
  <c r="P37" i="5"/>
  <c r="P37" i="16" s="1"/>
  <c r="P165" i="5"/>
  <c r="P165" i="16" s="1"/>
  <c r="P122" i="5"/>
  <c r="P122" i="16" s="1"/>
  <c r="P370" i="5"/>
  <c r="P370" i="16" s="1"/>
  <c r="P108" i="5"/>
  <c r="P108" i="16" s="1"/>
  <c r="P388" i="5"/>
  <c r="P388" i="16" s="1"/>
  <c r="P263" i="5"/>
  <c r="P263" i="16" s="1"/>
  <c r="P52" i="5"/>
  <c r="P52" i="16" s="1"/>
  <c r="P97" i="5"/>
  <c r="P97" i="16" s="1"/>
  <c r="P225" i="5"/>
  <c r="P225" i="16" s="1"/>
  <c r="P30" i="5"/>
  <c r="P30" i="16" s="1"/>
  <c r="P10" i="5"/>
  <c r="P10" i="16" s="1"/>
  <c r="P399" i="5"/>
  <c r="P399" i="16" s="1"/>
  <c r="P219" i="5"/>
  <c r="P219" i="16" s="1"/>
  <c r="P136" i="5"/>
  <c r="P136" i="16" s="1"/>
  <c r="P53" i="5"/>
  <c r="P53" i="16" s="1"/>
  <c r="P181" i="5"/>
  <c r="P181" i="16" s="1"/>
  <c r="P250" i="5"/>
  <c r="P250" i="16" s="1"/>
  <c r="P366" i="5"/>
  <c r="P366" i="16" s="1"/>
  <c r="P294" i="5"/>
  <c r="P294" i="16" s="1"/>
  <c r="P48" i="5"/>
  <c r="P48" i="16" s="1"/>
  <c r="P304" i="5"/>
  <c r="P304" i="16" s="1"/>
  <c r="P393" i="5"/>
  <c r="P393" i="16" s="1"/>
  <c r="P115" i="5"/>
  <c r="P115" i="16" s="1"/>
  <c r="P334" i="5"/>
  <c r="P334" i="16" s="1"/>
  <c r="P384" i="5"/>
  <c r="P384" i="16" s="1"/>
  <c r="P220" i="5"/>
  <c r="P220" i="16" s="1"/>
  <c r="P137" i="5"/>
  <c r="P137" i="16" s="1"/>
  <c r="P190" i="5"/>
  <c r="P190" i="16" s="1"/>
  <c r="P185" i="5"/>
  <c r="P185" i="16" s="1"/>
  <c r="P63" i="5"/>
  <c r="P63" i="16" s="1"/>
  <c r="P23" i="5"/>
  <c r="P23" i="16" s="1"/>
  <c r="P279" i="5"/>
  <c r="P279" i="16" s="1"/>
  <c r="P196" i="5"/>
  <c r="P196" i="16" s="1"/>
  <c r="P324" i="5"/>
  <c r="P324" i="16" s="1"/>
  <c r="P241" i="5"/>
  <c r="P241" i="16" s="1"/>
  <c r="P94" i="5"/>
  <c r="P94" i="16" s="1"/>
  <c r="P146" i="5"/>
  <c r="P146" i="16" s="1"/>
  <c r="P58" i="5"/>
  <c r="P58" i="16" s="1"/>
  <c r="P107" i="5"/>
  <c r="P107" i="16" s="1"/>
  <c r="P235" i="5"/>
  <c r="P235" i="16" s="1"/>
  <c r="P152" i="5"/>
  <c r="P152" i="16" s="1"/>
  <c r="P280" i="5"/>
  <c r="P280" i="16" s="1"/>
  <c r="P69" i="5"/>
  <c r="P69" i="16" s="1"/>
  <c r="P325" i="5"/>
  <c r="P325" i="16" s="1"/>
  <c r="P369" i="5"/>
  <c r="P369" i="16" s="1"/>
  <c r="P356" i="5"/>
  <c r="P356" i="16" s="1"/>
  <c r="P351" i="5"/>
  <c r="P351" i="16" s="1"/>
  <c r="P376" i="5"/>
  <c r="P376" i="16" s="1"/>
  <c r="P163" i="5"/>
  <c r="P163" i="16" s="1"/>
  <c r="P336" i="5"/>
  <c r="P336" i="16" s="1"/>
  <c r="P253" i="5"/>
  <c r="P253" i="16" s="1"/>
  <c r="P359" i="5"/>
  <c r="P359" i="16" s="1"/>
  <c r="P147" i="5"/>
  <c r="P147" i="16" s="1"/>
  <c r="P320" i="5"/>
  <c r="P320" i="16" s="1"/>
  <c r="P409" i="5"/>
  <c r="P409" i="16" s="1"/>
  <c r="P335" i="5"/>
  <c r="P335" i="16" s="1"/>
  <c r="P252" i="5"/>
  <c r="P252" i="16" s="1"/>
  <c r="P169" i="5"/>
  <c r="P169" i="16" s="1"/>
  <c r="P354" i="5"/>
  <c r="P354" i="16" s="1"/>
  <c r="P400" i="5"/>
  <c r="P400" i="16" s="1"/>
  <c r="P313" i="5"/>
  <c r="P313" i="16" s="1"/>
  <c r="P251" i="5"/>
  <c r="P251" i="16" s="1"/>
  <c r="P34" i="5"/>
  <c r="P34" i="16" s="1"/>
  <c r="P195" i="5"/>
  <c r="P195" i="16" s="1"/>
  <c r="P301" i="5"/>
  <c r="P301" i="16" s="1"/>
  <c r="P239" i="5"/>
  <c r="P239" i="16" s="1"/>
  <c r="P73" i="5"/>
  <c r="P73" i="16" s="1"/>
  <c r="P179" i="5"/>
  <c r="P179" i="16" s="1"/>
  <c r="P13" i="5"/>
  <c r="P13" i="16" s="1"/>
  <c r="P395" i="5"/>
  <c r="P395" i="16" s="1"/>
  <c r="P76" i="5"/>
  <c r="P76" i="16" s="1"/>
  <c r="P389" i="5"/>
  <c r="P389" i="16" s="1"/>
  <c r="P127" i="5"/>
  <c r="P127" i="16" s="1"/>
  <c r="P158" i="5"/>
  <c r="P158" i="16" s="1"/>
  <c r="P40" i="5"/>
  <c r="P40" i="16" s="1"/>
  <c r="P350" i="5"/>
  <c r="P350" i="16" s="1"/>
  <c r="P374" i="5"/>
  <c r="P374" i="16" s="1"/>
  <c r="P51" i="5"/>
  <c r="P51" i="16" s="1"/>
  <c r="P78" i="5"/>
  <c r="P78" i="16" s="1"/>
  <c r="P105" i="5"/>
  <c r="P105" i="16" s="1"/>
  <c r="P114" i="5"/>
  <c r="P114" i="16" s="1"/>
  <c r="P243" i="5"/>
  <c r="P243" i="16" s="1"/>
  <c r="P372" i="5"/>
  <c r="P372" i="16" s="1"/>
  <c r="P178" i="5"/>
  <c r="P178" i="16" s="1"/>
  <c r="P287" i="5"/>
  <c r="P287" i="16" s="1"/>
  <c r="P167" i="5"/>
  <c r="P167" i="16" s="1"/>
  <c r="P371" i="5"/>
  <c r="P371" i="16" s="1"/>
  <c r="P168" i="5"/>
  <c r="P168" i="16" s="1"/>
  <c r="P112" i="5"/>
  <c r="P112" i="16" s="1"/>
  <c r="P198" i="5"/>
  <c r="P198" i="16" s="1"/>
  <c r="P211" i="5"/>
  <c r="P211" i="16" s="1"/>
  <c r="P28" i="5"/>
  <c r="P28" i="16" s="1"/>
  <c r="P201" i="5"/>
  <c r="P201" i="16" s="1"/>
  <c r="P386" i="5"/>
  <c r="P386" i="16" s="1"/>
  <c r="P141" i="5"/>
  <c r="P141" i="16" s="1"/>
  <c r="P258" i="5"/>
  <c r="P258" i="16" s="1"/>
  <c r="P159" i="5"/>
  <c r="P159" i="16" s="1"/>
  <c r="P295" i="5"/>
  <c r="P295" i="16" s="1"/>
  <c r="P210" i="5"/>
  <c r="P210" i="16" s="1"/>
  <c r="P296" i="5"/>
  <c r="P296" i="16" s="1"/>
  <c r="P230" i="5"/>
  <c r="P230" i="16" s="1"/>
  <c r="P272" i="5"/>
  <c r="P272" i="16" s="1"/>
  <c r="P339" i="5"/>
  <c r="P339" i="16" s="1"/>
  <c r="P265" i="5"/>
  <c r="P265" i="16" s="1"/>
  <c r="P32" i="5"/>
  <c r="P32" i="16" s="1"/>
  <c r="P390" i="5"/>
  <c r="P390" i="16" s="1"/>
  <c r="P126" i="5"/>
  <c r="P126" i="16" s="1"/>
  <c r="P134" i="5"/>
  <c r="P134" i="16" s="1"/>
  <c r="P121" i="5"/>
  <c r="P121" i="16" s="1"/>
  <c r="P204" i="5"/>
  <c r="P204" i="16" s="1"/>
  <c r="P95" i="5"/>
  <c r="P95" i="16" s="1"/>
  <c r="P408" i="5"/>
  <c r="P408" i="16" s="1"/>
  <c r="P358" i="5"/>
  <c r="P358" i="16" s="1"/>
  <c r="P92" i="5"/>
  <c r="P92" i="16" s="1"/>
  <c r="P118" i="5"/>
  <c r="P118" i="16" s="1"/>
  <c r="P205" i="5"/>
  <c r="P205" i="16" s="1"/>
  <c r="P31" i="5"/>
  <c r="P31" i="16" s="1"/>
  <c r="P89" i="5"/>
  <c r="P89" i="16" s="1"/>
  <c r="P300" i="5"/>
  <c r="P300" i="16" s="1"/>
  <c r="P383" i="5"/>
  <c r="P383" i="16" s="1"/>
  <c r="P106" i="5"/>
  <c r="P106" i="16" s="1"/>
  <c r="P345" i="5"/>
  <c r="P345" i="16" s="1"/>
  <c r="P84" i="5"/>
  <c r="P84" i="16" s="1"/>
  <c r="P86" i="5"/>
  <c r="P86" i="16" s="1"/>
  <c r="P85" i="5"/>
  <c r="P85" i="16" s="1"/>
  <c r="P375" i="5"/>
  <c r="P375" i="16" s="1"/>
  <c r="P29" i="5"/>
  <c r="P29" i="16" s="1"/>
  <c r="P128" i="5"/>
  <c r="P128" i="16" s="1"/>
  <c r="P262" i="5"/>
  <c r="P262" i="16" s="1"/>
  <c r="P156" i="5"/>
  <c r="P156" i="16" s="1"/>
  <c r="P329" i="5"/>
  <c r="P329" i="16" s="1"/>
  <c r="P355" i="5"/>
  <c r="P355" i="16" s="1"/>
  <c r="P96" i="5"/>
  <c r="P96" i="16" s="1"/>
  <c r="P269" i="5"/>
  <c r="P269" i="16" s="1"/>
  <c r="P249" i="5"/>
  <c r="P249" i="16" s="1"/>
  <c r="P172" i="5"/>
  <c r="P172" i="16" s="1"/>
  <c r="P288" i="5"/>
  <c r="P288" i="16" s="1"/>
  <c r="P255" i="5"/>
  <c r="P255" i="16" s="1"/>
  <c r="P212" i="5"/>
  <c r="P170" i="5"/>
  <c r="P170" i="16" s="1"/>
  <c r="P213" i="5"/>
  <c r="P213" i="16" s="1"/>
  <c r="P189" i="5"/>
  <c r="P189" i="16" s="1"/>
  <c r="P192" i="5"/>
  <c r="P192" i="16" s="1"/>
  <c r="P26" i="5"/>
  <c r="P26" i="16" s="1"/>
  <c r="P15" i="5"/>
  <c r="P15" i="16" s="1"/>
  <c r="P188" i="5"/>
  <c r="P188" i="16" s="1"/>
  <c r="P62" i="5"/>
  <c r="P62" i="16" s="1"/>
  <c r="P160" i="5"/>
  <c r="P160" i="16" s="1"/>
  <c r="P333" i="5"/>
  <c r="P333" i="16" s="1"/>
  <c r="P363" i="5"/>
  <c r="P363" i="16" s="1"/>
  <c r="P377" i="5"/>
  <c r="P377" i="16" s="1"/>
  <c r="P50" i="5"/>
  <c r="P50" i="16" s="1"/>
  <c r="P340" i="5"/>
  <c r="P340" i="16" s="1"/>
  <c r="P341" i="5"/>
  <c r="P341" i="16" s="1"/>
  <c r="P285" i="5"/>
  <c r="P285" i="16" s="1"/>
  <c r="P45" i="5"/>
  <c r="P45" i="16" s="1"/>
  <c r="P111" i="5"/>
  <c r="P111" i="16" s="1"/>
  <c r="P284" i="5"/>
  <c r="P284" i="16" s="1"/>
  <c r="P373" i="5"/>
  <c r="P373" i="16" s="1"/>
  <c r="P19" i="5"/>
  <c r="P19" i="16" s="1"/>
  <c r="P224" i="5"/>
  <c r="P224" i="16" s="1"/>
  <c r="P206" i="5"/>
  <c r="P206" i="16" s="1"/>
  <c r="P266" i="5"/>
  <c r="P266" i="16" s="1"/>
  <c r="P332" i="5"/>
  <c r="P332" i="16" s="1"/>
  <c r="P402" i="5"/>
  <c r="P402" i="16" s="1"/>
  <c r="P44" i="5"/>
  <c r="P44" i="16" s="1"/>
  <c r="P223" i="5"/>
  <c r="P223" i="16" s="1"/>
  <c r="P129" i="5"/>
  <c r="P129" i="16" s="1"/>
  <c r="P123" i="5"/>
  <c r="P123" i="16" s="1"/>
  <c r="P385" i="5"/>
  <c r="P385" i="16" s="1"/>
  <c r="P99" i="5"/>
  <c r="P99" i="16" s="1"/>
  <c r="P361" i="5"/>
  <c r="P361" i="16" s="1"/>
  <c r="P173" i="5"/>
  <c r="P173" i="16" s="1"/>
  <c r="P175" i="5"/>
  <c r="P175" i="16" s="1"/>
  <c r="P348" i="5"/>
  <c r="P348" i="16" s="1"/>
  <c r="P387" i="5"/>
  <c r="P387" i="16" s="1"/>
  <c r="P83" i="5"/>
  <c r="P83" i="16" s="1"/>
  <c r="O75" i="5"/>
  <c r="O75" i="16" s="1"/>
  <c r="O103" i="5"/>
  <c r="O103" i="16" s="1"/>
  <c r="O145" i="5"/>
  <c r="O145" i="16" s="1"/>
  <c r="O11" i="5"/>
  <c r="O11" i="16" s="1"/>
  <c r="O252" i="5"/>
  <c r="O252" i="16" s="1"/>
  <c r="O406" i="5"/>
  <c r="O406" i="16" s="1"/>
  <c r="O80" i="5"/>
  <c r="O80" i="16" s="1"/>
  <c r="O204" i="5"/>
  <c r="O204" i="16" s="1"/>
  <c r="O146" i="5"/>
  <c r="O146" i="16" s="1"/>
  <c r="O297" i="5"/>
  <c r="O297" i="16" s="1"/>
  <c r="O381" i="5"/>
  <c r="O381" i="16" s="1"/>
  <c r="O34" i="5"/>
  <c r="O34" i="16" s="1"/>
  <c r="O274" i="5"/>
  <c r="O274" i="16" s="1"/>
  <c r="O394" i="5"/>
  <c r="O394" i="16" s="1"/>
  <c r="O245" i="5"/>
  <c r="O245" i="16" s="1"/>
  <c r="O288" i="5"/>
  <c r="O288" i="16" s="1"/>
  <c r="O305" i="5"/>
  <c r="O305" i="16" s="1"/>
  <c r="O324" i="5"/>
  <c r="O324" i="16" s="1"/>
  <c r="O53" i="5"/>
  <c r="O53" i="16" s="1"/>
  <c r="O217" i="5"/>
  <c r="O217" i="16" s="1"/>
  <c r="O256" i="5"/>
  <c r="O256" i="16" s="1"/>
  <c r="O393" i="5"/>
  <c r="O393" i="16" s="1"/>
  <c r="O169" i="5"/>
  <c r="O169" i="16" s="1"/>
  <c r="O58" i="5"/>
  <c r="O58" i="16" s="1"/>
  <c r="O292" i="5"/>
  <c r="O292" i="16" s="1"/>
  <c r="O108" i="5"/>
  <c r="O108" i="16" s="1"/>
  <c r="O152" i="5"/>
  <c r="O152" i="16" s="1"/>
  <c r="O373" i="5"/>
  <c r="O373" i="16" s="1"/>
  <c r="O313" i="5"/>
  <c r="O313" i="16" s="1"/>
  <c r="O260" i="5"/>
  <c r="O260" i="16" s="1"/>
  <c r="O92" i="5"/>
  <c r="O92" i="16" s="1"/>
  <c r="O136" i="5"/>
  <c r="O136" i="16" s="1"/>
  <c r="O86" i="5"/>
  <c r="O86" i="16" s="1"/>
  <c r="O388" i="5"/>
  <c r="O388" i="16" s="1"/>
  <c r="O197" i="5"/>
  <c r="O197" i="16" s="1"/>
  <c r="O54" i="5"/>
  <c r="O54" i="16" s="1"/>
  <c r="O289" i="5"/>
  <c r="O289" i="16" s="1"/>
  <c r="O409" i="5"/>
  <c r="O409" i="16" s="1"/>
  <c r="O191" i="5"/>
  <c r="O191" i="16" s="1"/>
  <c r="O71" i="5"/>
  <c r="O71" i="16" s="1"/>
  <c r="O115" i="5"/>
  <c r="O115" i="16" s="1"/>
  <c r="O42" i="5"/>
  <c r="O42" i="16" s="1"/>
  <c r="O55" i="5"/>
  <c r="O55" i="16" s="1"/>
  <c r="O227" i="5"/>
  <c r="O227" i="16" s="1"/>
  <c r="O358" i="5"/>
  <c r="O358" i="16" s="1"/>
  <c r="O278" i="5"/>
  <c r="O278" i="16" s="1"/>
  <c r="O21" i="5"/>
  <c r="O21" i="16" s="1"/>
  <c r="O140" i="5"/>
  <c r="O140" i="16" s="1"/>
  <c r="O312" i="5"/>
  <c r="O312" i="16" s="1"/>
  <c r="O265" i="5"/>
  <c r="O265" i="16" s="1"/>
  <c r="O128" i="5"/>
  <c r="O128" i="16" s="1"/>
  <c r="O339" i="5"/>
  <c r="O339" i="16" s="1"/>
  <c r="O195" i="5"/>
  <c r="O195" i="16" s="1"/>
  <c r="O142" i="5"/>
  <c r="O142" i="16" s="1"/>
  <c r="O186" i="5"/>
  <c r="O186" i="16" s="1"/>
  <c r="O23" i="5"/>
  <c r="O23" i="16" s="1"/>
  <c r="O78" i="5"/>
  <c r="O78" i="16" s="1"/>
  <c r="O254" i="5"/>
  <c r="O254" i="16" s="1"/>
  <c r="O295" i="5"/>
  <c r="O295" i="16" s="1"/>
  <c r="O380" i="5"/>
  <c r="O380" i="16" s="1"/>
  <c r="O213" i="5"/>
  <c r="O213" i="16" s="1"/>
  <c r="O345" i="5"/>
  <c r="O345" i="16" s="1"/>
  <c r="O134" i="5"/>
  <c r="O134" i="16" s="1"/>
  <c r="O41" i="5"/>
  <c r="O41" i="16" s="1"/>
  <c r="O311" i="5"/>
  <c r="O311" i="16" s="1"/>
  <c r="O214" i="5"/>
  <c r="O214" i="16" s="1"/>
  <c r="O365" i="5"/>
  <c r="O365" i="16" s="1"/>
  <c r="O70" i="5"/>
  <c r="O70" i="16" s="1"/>
  <c r="O314" i="5"/>
  <c r="O314" i="16" s="1"/>
  <c r="O143" i="5"/>
  <c r="O143" i="16" s="1"/>
  <c r="O148" i="5"/>
  <c r="O148" i="16" s="1"/>
  <c r="O321" i="5"/>
  <c r="O321" i="16" s="1"/>
  <c r="O249" i="5"/>
  <c r="O249" i="16" s="1"/>
  <c r="O238" i="5"/>
  <c r="O238" i="16" s="1"/>
  <c r="O276" i="5"/>
  <c r="O276" i="16" s="1"/>
  <c r="O36" i="5"/>
  <c r="O36" i="16" s="1"/>
  <c r="O263" i="5"/>
  <c r="O263" i="16" s="1"/>
  <c r="O24" i="5"/>
  <c r="O24" i="16" s="1"/>
  <c r="O329" i="5"/>
  <c r="O329" i="16" s="1"/>
  <c r="O162" i="5"/>
  <c r="O162" i="16" s="1"/>
  <c r="O287" i="5"/>
  <c r="O287" i="16" s="1"/>
  <c r="O247" i="5"/>
  <c r="O247" i="16" s="1"/>
  <c r="O291" i="5"/>
  <c r="O291" i="16" s="1"/>
  <c r="O309" i="5"/>
  <c r="O309" i="16" s="1"/>
  <c r="O123" i="5"/>
  <c r="O123" i="16" s="1"/>
  <c r="O316" i="5"/>
  <c r="O316" i="16" s="1"/>
  <c r="O285" i="5"/>
  <c r="O285" i="16" s="1"/>
  <c r="O269" i="5"/>
  <c r="O269" i="16" s="1"/>
  <c r="O331" i="5"/>
  <c r="O331" i="16" s="1"/>
  <c r="O190" i="5"/>
  <c r="O190" i="16" s="1"/>
  <c r="O397" i="5"/>
  <c r="O397" i="16" s="1"/>
  <c r="O89" i="5"/>
  <c r="O89" i="16" s="1"/>
  <c r="O158" i="5"/>
  <c r="O158" i="16" s="1"/>
  <c r="O323" i="5"/>
  <c r="O323" i="16" s="1"/>
  <c r="O99" i="5"/>
  <c r="O99" i="16" s="1"/>
  <c r="O273" i="5"/>
  <c r="O273" i="16" s="1"/>
  <c r="O117" i="5"/>
  <c r="O117" i="16" s="1"/>
  <c r="O100" i="5"/>
  <c r="O100" i="16" s="1"/>
  <c r="O12" i="5"/>
  <c r="O12" i="16" s="1"/>
  <c r="O184" i="5"/>
  <c r="O184" i="16" s="1"/>
  <c r="F24" i="12"/>
  <c r="G23" i="12"/>
  <c r="H23" i="12"/>
  <c r="I23" i="12"/>
  <c r="J23" i="12"/>
  <c r="F19" i="11"/>
  <c r="G18" i="11"/>
  <c r="H18" i="11"/>
  <c r="I18" i="11"/>
  <c r="J18" i="11"/>
  <c r="G17" i="8"/>
  <c r="J17" i="8"/>
  <c r="F18" i="8"/>
  <c r="H17" i="8"/>
  <c r="I17" i="8"/>
  <c r="O51" i="5" l="1"/>
  <c r="O51" i="16" s="1"/>
  <c r="O124" i="5"/>
  <c r="O124" i="16" s="1"/>
  <c r="O375" i="5"/>
  <c r="O375" i="16" s="1"/>
  <c r="O16" i="5"/>
  <c r="O16" i="16" s="1"/>
  <c r="O376" i="5"/>
  <c r="O376" i="16" s="1"/>
  <c r="O113" i="5"/>
  <c r="O113" i="16" s="1"/>
  <c r="O355" i="5"/>
  <c r="O355" i="16" s="1"/>
  <c r="O395" i="5"/>
  <c r="O395" i="16" s="1"/>
  <c r="O163" i="5"/>
  <c r="O163" i="16" s="1"/>
  <c r="O391" i="5"/>
  <c r="O391" i="16" s="1"/>
  <c r="O403" i="5"/>
  <c r="O403" i="16" s="1"/>
  <c r="O390" i="5"/>
  <c r="O390" i="16" s="1"/>
  <c r="O166" i="5"/>
  <c r="O166" i="16" s="1"/>
  <c r="O127" i="5"/>
  <c r="O127" i="16" s="1"/>
  <c r="O283" i="5"/>
  <c r="O283" i="16" s="1"/>
  <c r="O182" i="5"/>
  <c r="O182" i="16" s="1"/>
  <c r="O258" i="5"/>
  <c r="O258" i="16" s="1"/>
  <c r="O218" i="5"/>
  <c r="O218" i="16" s="1"/>
  <c r="O359" i="5"/>
  <c r="O359" i="16" s="1"/>
  <c r="O76" i="5"/>
  <c r="O76" i="16" s="1"/>
  <c r="O18" i="5"/>
  <c r="O18" i="16" s="1"/>
  <c r="O266" i="5"/>
  <c r="O266" i="16" s="1"/>
  <c r="O177" i="5"/>
  <c r="O177" i="16" s="1"/>
  <c r="O185" i="5"/>
  <c r="O185" i="16" s="1"/>
  <c r="O396" i="5"/>
  <c r="O396" i="16" s="1"/>
  <c r="O52" i="5"/>
  <c r="O52" i="16" s="1"/>
  <c r="O354" i="5"/>
  <c r="O354" i="16" s="1"/>
  <c r="O334" i="5"/>
  <c r="O334" i="16" s="1"/>
  <c r="O344" i="5"/>
  <c r="O344" i="16" s="1"/>
  <c r="O210" i="5"/>
  <c r="O210" i="16" s="1"/>
  <c r="O261" i="5"/>
  <c r="O261" i="16" s="1"/>
  <c r="O172" i="5"/>
  <c r="O172" i="16" s="1"/>
  <c r="O335" i="5"/>
  <c r="O335" i="16" s="1"/>
  <c r="O102" i="5"/>
  <c r="O102" i="16" s="1"/>
  <c r="O267" i="5"/>
  <c r="O267" i="16" s="1"/>
  <c r="O81" i="5"/>
  <c r="O81" i="16" s="1"/>
  <c r="O348" i="5"/>
  <c r="O348" i="16" s="1"/>
  <c r="O88" i="5"/>
  <c r="O88" i="16" s="1"/>
  <c r="O383" i="5"/>
  <c r="O383" i="16" s="1"/>
  <c r="O109" i="5"/>
  <c r="O109" i="16" s="1"/>
  <c r="O398" i="5"/>
  <c r="O398" i="16" s="1"/>
  <c r="O392" i="5"/>
  <c r="O392" i="16" s="1"/>
  <c r="O264" i="5"/>
  <c r="O264" i="16" s="1"/>
  <c r="O183" i="5"/>
  <c r="O183" i="16" s="1"/>
  <c r="P191" i="5"/>
  <c r="P191" i="16" s="1"/>
  <c r="P311" i="5"/>
  <c r="P311" i="16" s="1"/>
  <c r="P403" i="5"/>
  <c r="P403" i="16" s="1"/>
  <c r="P139" i="5"/>
  <c r="P139" i="16" s="1"/>
  <c r="P229" i="5"/>
  <c r="P229" i="16" s="1"/>
  <c r="P227" i="5"/>
  <c r="P227" i="16" s="1"/>
  <c r="P326" i="5"/>
  <c r="P326" i="16" s="1"/>
  <c r="P316" i="5"/>
  <c r="P316" i="16" s="1"/>
  <c r="P140" i="5"/>
  <c r="P140" i="16" s="1"/>
  <c r="P244" i="5"/>
  <c r="P244" i="16" s="1"/>
  <c r="P338" i="5"/>
  <c r="P338" i="16" s="1"/>
  <c r="P283" i="5"/>
  <c r="P283" i="16" s="1"/>
  <c r="P245" i="5"/>
  <c r="P245" i="16" s="1"/>
  <c r="P176" i="5"/>
  <c r="P176" i="16" s="1"/>
  <c r="P254" i="5"/>
  <c r="P254" i="16" s="1"/>
  <c r="P343" i="5"/>
  <c r="P343" i="16" s="1"/>
  <c r="P177" i="5"/>
  <c r="P177" i="16" s="1"/>
  <c r="P362" i="5"/>
  <c r="P362" i="16" s="1"/>
  <c r="P299" i="5"/>
  <c r="P299" i="16" s="1"/>
  <c r="P133" i="5"/>
  <c r="P133" i="16" s="1"/>
  <c r="P226" i="5"/>
  <c r="P226" i="16" s="1"/>
  <c r="P291" i="5"/>
  <c r="P291" i="16" s="1"/>
  <c r="P194" i="5"/>
  <c r="P194" i="16" s="1"/>
  <c r="P207" i="5"/>
  <c r="P207" i="16" s="1"/>
  <c r="P154" i="5"/>
  <c r="P154" i="16" s="1"/>
  <c r="P268" i="5"/>
  <c r="P268" i="16" s="1"/>
  <c r="P20" i="5"/>
  <c r="P20" i="16" s="1"/>
  <c r="P193" i="5"/>
  <c r="P193" i="16" s="1"/>
  <c r="P378" i="5"/>
  <c r="P378" i="16" s="1"/>
  <c r="P187" i="5"/>
  <c r="P187" i="16" s="1"/>
  <c r="P21" i="5"/>
  <c r="P21" i="16" s="1"/>
  <c r="P290" i="5"/>
  <c r="P290" i="16" s="1"/>
  <c r="P323" i="5"/>
  <c r="P323" i="16" s="1"/>
  <c r="P322" i="5"/>
  <c r="P322" i="16" s="1"/>
  <c r="P12" i="5"/>
  <c r="P12" i="16" s="1"/>
  <c r="P164" i="5"/>
  <c r="P164" i="16" s="1"/>
  <c r="P337" i="5"/>
  <c r="P337" i="16" s="1"/>
  <c r="P367" i="5"/>
  <c r="P367" i="16" s="1"/>
  <c r="P120" i="5"/>
  <c r="P120" i="16" s="1"/>
  <c r="P293" i="5"/>
  <c r="P293" i="16" s="1"/>
  <c r="P319" i="5"/>
  <c r="P319" i="16" s="1"/>
  <c r="P135" i="5"/>
  <c r="P135" i="16" s="1"/>
  <c r="P308" i="5"/>
  <c r="P308" i="16" s="1"/>
  <c r="P397" i="5"/>
  <c r="P397" i="16" s="1"/>
  <c r="P91" i="5"/>
  <c r="P91" i="16" s="1"/>
  <c r="P264" i="5"/>
  <c r="P264" i="16" s="1"/>
  <c r="P353" i="5"/>
  <c r="P353" i="16" s="1"/>
  <c r="P396" i="5"/>
  <c r="P396" i="16" s="1"/>
  <c r="P221" i="5"/>
  <c r="P221" i="16" s="1"/>
  <c r="P256" i="5"/>
  <c r="P256" i="16" s="1"/>
  <c r="P303" i="5"/>
  <c r="P303" i="16" s="1"/>
  <c r="P242" i="5"/>
  <c r="P242" i="16" s="1"/>
  <c r="P282" i="5"/>
  <c r="P282" i="16" s="1"/>
  <c r="P68" i="5"/>
  <c r="P68" i="16" s="1"/>
  <c r="O338" i="5"/>
  <c r="O338" i="16" s="1"/>
  <c r="O371" i="5"/>
  <c r="O371" i="16" s="1"/>
  <c r="O22" i="5"/>
  <c r="O22" i="16" s="1"/>
  <c r="O59" i="5"/>
  <c r="O59" i="16" s="1"/>
  <c r="O368" i="5"/>
  <c r="O368" i="16" s="1"/>
  <c r="O299" i="5"/>
  <c r="O299" i="16" s="1"/>
  <c r="O294" i="5"/>
  <c r="O294" i="16" s="1"/>
  <c r="O133" i="5"/>
  <c r="O133" i="16" s="1"/>
  <c r="O286" i="5"/>
  <c r="O286" i="16" s="1"/>
  <c r="O181" i="5"/>
  <c r="O181" i="16" s="1"/>
  <c r="O150" i="5"/>
  <c r="O150" i="16" s="1"/>
  <c r="O104" i="5"/>
  <c r="O104" i="16" s="1"/>
  <c r="O327" i="5"/>
  <c r="O327" i="16" s="1"/>
  <c r="O282" i="5"/>
  <c r="O282" i="16" s="1"/>
  <c r="O63" i="5"/>
  <c r="O63" i="16" s="1"/>
  <c r="O304" i="5"/>
  <c r="O304" i="16" s="1"/>
  <c r="O389" i="5"/>
  <c r="O389" i="16" s="1"/>
  <c r="O343" i="5"/>
  <c r="O343" i="16" s="1"/>
  <c r="O60" i="5"/>
  <c r="O60" i="16" s="1"/>
  <c r="O356" i="5"/>
  <c r="O356" i="16" s="1"/>
  <c r="O48" i="5"/>
  <c r="O48" i="16" s="1"/>
  <c r="O228" i="5"/>
  <c r="O228" i="16" s="1"/>
  <c r="O120" i="5"/>
  <c r="O120" i="16" s="1"/>
  <c r="O284" i="5"/>
  <c r="O284" i="16" s="1"/>
  <c r="O82" i="5"/>
  <c r="O82" i="16" s="1"/>
  <c r="O216" i="5"/>
  <c r="O216" i="16" s="1"/>
  <c r="O132" i="5"/>
  <c r="O132" i="16" s="1"/>
  <c r="O15" i="5"/>
  <c r="O15" i="16" s="1"/>
  <c r="O366" i="5"/>
  <c r="O366" i="16" s="1"/>
  <c r="O131" i="5"/>
  <c r="O131" i="16" s="1"/>
  <c r="O154" i="5"/>
  <c r="O154" i="16" s="1"/>
  <c r="O77" i="5"/>
  <c r="O77" i="16" s="1"/>
  <c r="O171" i="5"/>
  <c r="O171" i="16" s="1"/>
  <c r="O220" i="5"/>
  <c r="O220" i="16" s="1"/>
  <c r="O72" i="5"/>
  <c r="O72" i="16" s="1"/>
  <c r="P57" i="5"/>
  <c r="P57" i="16" s="1"/>
  <c r="P273" i="5"/>
  <c r="P273" i="16" s="1"/>
  <c r="P267" i="5"/>
  <c r="P267" i="16" s="1"/>
  <c r="P401" i="5"/>
  <c r="P401" i="16" s="1"/>
  <c r="P314" i="5"/>
  <c r="P314" i="16" s="1"/>
  <c r="P233" i="5"/>
  <c r="P233" i="16" s="1"/>
  <c r="P327" i="5"/>
  <c r="P327" i="16" s="1"/>
  <c r="P286" i="5"/>
  <c r="P286" i="16" s="1"/>
  <c r="P72" i="5"/>
  <c r="P72" i="16" s="1"/>
  <c r="P38" i="5"/>
  <c r="P38" i="16" s="1"/>
  <c r="P66" i="5"/>
  <c r="P66" i="16" s="1"/>
  <c r="P132" i="5"/>
  <c r="P132" i="16" s="1"/>
  <c r="P349" i="5"/>
  <c r="P349" i="16" s="1"/>
  <c r="P171" i="5"/>
  <c r="P171" i="16" s="1"/>
  <c r="P261" i="5"/>
  <c r="P261" i="16" s="1"/>
  <c r="P202" i="5"/>
  <c r="P202" i="16" s="1"/>
  <c r="P142" i="5"/>
  <c r="P142" i="16" s="1"/>
  <c r="P124" i="5"/>
  <c r="P124" i="16" s="1"/>
  <c r="P153" i="5"/>
  <c r="P153" i="16" s="1"/>
  <c r="P231" i="5"/>
  <c r="P231" i="16" s="1"/>
  <c r="P321" i="5"/>
  <c r="P321" i="16" s="1"/>
  <c r="P392" i="5"/>
  <c r="P392" i="16" s="1"/>
  <c r="P232" i="5"/>
  <c r="P232" i="16" s="1"/>
  <c r="P166" i="5"/>
  <c r="P166" i="16" s="1"/>
  <c r="P157" i="5"/>
  <c r="P157" i="16" s="1"/>
  <c r="P281" i="5"/>
  <c r="P281" i="16" s="1"/>
  <c r="P292" i="5"/>
  <c r="P292" i="16" s="1"/>
  <c r="P18" i="5"/>
  <c r="P18" i="16" s="1"/>
  <c r="P331" i="5"/>
  <c r="P331" i="16" s="1"/>
  <c r="P302" i="5"/>
  <c r="P302" i="16" s="1"/>
  <c r="P310" i="5"/>
  <c r="P310" i="16" s="1"/>
  <c r="P180" i="5"/>
  <c r="P180" i="16" s="1"/>
  <c r="P82" i="5"/>
  <c r="P82" i="16" s="1"/>
  <c r="P347" i="5"/>
  <c r="P347" i="16" s="1"/>
  <c r="P309" i="5"/>
  <c r="P309" i="16" s="1"/>
  <c r="P131" i="5"/>
  <c r="P131" i="16" s="1"/>
  <c r="P406" i="5"/>
  <c r="P406" i="16" s="1"/>
  <c r="P47" i="5"/>
  <c r="P47" i="16" s="1"/>
  <c r="P234" i="5"/>
  <c r="P234" i="16" s="1"/>
  <c r="P151" i="5"/>
  <c r="P151" i="16" s="1"/>
  <c r="P113" i="5"/>
  <c r="P113" i="16" s="1"/>
  <c r="P22" i="5"/>
  <c r="P22" i="16" s="1"/>
  <c r="P24" i="5"/>
  <c r="P24" i="16" s="1"/>
  <c r="P197" i="5"/>
  <c r="P197" i="16" s="1"/>
  <c r="P382" i="5"/>
  <c r="P382" i="16" s="1"/>
  <c r="P80" i="5"/>
  <c r="P80" i="16" s="1"/>
  <c r="P70" i="5"/>
  <c r="P70" i="16" s="1"/>
  <c r="P79" i="5"/>
  <c r="P79" i="16" s="1"/>
  <c r="P318" i="5"/>
  <c r="P318" i="16" s="1"/>
  <c r="P257" i="5"/>
  <c r="P257" i="16" s="1"/>
  <c r="P42" i="5"/>
  <c r="P42" i="16" s="1"/>
  <c r="P364" i="5"/>
  <c r="P364" i="16" s="1"/>
  <c r="P54" i="5"/>
  <c r="P54" i="16" s="1"/>
  <c r="P39" i="5"/>
  <c r="P39" i="16" s="1"/>
  <c r="P16" i="5"/>
  <c r="P16" i="16" s="1"/>
  <c r="P271" i="5"/>
  <c r="P271" i="16" s="1"/>
  <c r="P77" i="5"/>
  <c r="P77" i="16" s="1"/>
  <c r="P25" i="5"/>
  <c r="P25" i="16" s="1"/>
  <c r="P398" i="5"/>
  <c r="P398" i="16" s="1"/>
  <c r="P186" i="5"/>
  <c r="P186" i="16" s="1"/>
  <c r="P307" i="5"/>
  <c r="P307" i="16" s="1"/>
  <c r="P217" i="5"/>
  <c r="P217" i="16" s="1"/>
  <c r="O251" i="5"/>
  <c r="O251" i="16" s="1"/>
  <c r="O94" i="5"/>
  <c r="O94" i="16" s="1"/>
  <c r="O207" i="5"/>
  <c r="O207" i="16" s="1"/>
  <c r="O187" i="5"/>
  <c r="O187" i="16" s="1"/>
  <c r="O185" i="8"/>
  <c r="P212" i="16"/>
  <c r="H201" i="18"/>
  <c r="O46" i="5"/>
  <c r="O46" i="16" s="1"/>
  <c r="O199" i="5"/>
  <c r="O199" i="16" s="1"/>
  <c r="O387" i="5"/>
  <c r="O387" i="16" s="1"/>
  <c r="O192" i="5"/>
  <c r="O192" i="16" s="1"/>
  <c r="O168" i="5"/>
  <c r="O168" i="16" s="1"/>
  <c r="O317" i="5"/>
  <c r="O317" i="16" s="1"/>
  <c r="O360" i="5"/>
  <c r="O360" i="16" s="1"/>
  <c r="O378" i="5"/>
  <c r="O378" i="16" s="1"/>
  <c r="O352" i="5"/>
  <c r="O352" i="16" s="1"/>
  <c r="O149" i="5"/>
  <c r="O149" i="16" s="1"/>
  <c r="O91" i="5"/>
  <c r="O91" i="16" s="1"/>
  <c r="O37" i="5"/>
  <c r="O37" i="16" s="1"/>
  <c r="O231" i="5"/>
  <c r="O231" i="16" s="1"/>
  <c r="O202" i="5"/>
  <c r="O202" i="16" s="1"/>
  <c r="O66" i="5"/>
  <c r="O66" i="16" s="1"/>
  <c r="O298" i="5"/>
  <c r="O298" i="16" s="1"/>
  <c r="O328" i="5"/>
  <c r="O328" i="16" s="1"/>
  <c r="O174" i="5"/>
  <c r="O174" i="16" s="1"/>
  <c r="O330" i="5"/>
  <c r="O330" i="16" s="1"/>
  <c r="O151" i="5"/>
  <c r="O151" i="16" s="1"/>
  <c r="O361" i="5"/>
  <c r="O361" i="16" s="1"/>
  <c r="O382" i="5"/>
  <c r="O382" i="16" s="1"/>
  <c r="O233" i="5"/>
  <c r="O233" i="16" s="1"/>
  <c r="O62" i="5"/>
  <c r="O62" i="16" s="1"/>
  <c r="O141" i="5"/>
  <c r="O141" i="16" s="1"/>
  <c r="O97" i="5"/>
  <c r="O97" i="16" s="1"/>
  <c r="O318" i="5"/>
  <c r="O318" i="16" s="1"/>
  <c r="O244" i="5"/>
  <c r="O244" i="16" s="1"/>
  <c r="O399" i="5"/>
  <c r="O399" i="16" s="1"/>
  <c r="O232" i="5"/>
  <c r="O232" i="16" s="1"/>
  <c r="O130" i="5"/>
  <c r="O130" i="16" s="1"/>
  <c r="O196" i="5"/>
  <c r="O196" i="16" s="1"/>
  <c r="O296" i="5"/>
  <c r="O296" i="16" s="1"/>
  <c r="O194" i="5"/>
  <c r="O194" i="16" s="1"/>
  <c r="O135" i="5"/>
  <c r="O135" i="16" s="1"/>
  <c r="O180" i="5"/>
  <c r="O180" i="16" s="1"/>
  <c r="O61" i="5"/>
  <c r="O61" i="16" s="1"/>
  <c r="O27" i="5"/>
  <c r="O27" i="16" s="1"/>
  <c r="O241" i="5"/>
  <c r="O241" i="16" s="1"/>
  <c r="O47" i="5"/>
  <c r="O47" i="16" s="1"/>
  <c r="O310" i="5"/>
  <c r="O310" i="16" s="1"/>
  <c r="O38" i="5"/>
  <c r="O38" i="16" s="1"/>
  <c r="O349" i="5"/>
  <c r="O349" i="16" s="1"/>
  <c r="O170" i="5"/>
  <c r="O170" i="16" s="1"/>
  <c r="O111" i="5"/>
  <c r="O111" i="16" s="1"/>
  <c r="O401" i="5"/>
  <c r="O401" i="16" s="1"/>
  <c r="O367" i="5"/>
  <c r="O367" i="16" s="1"/>
  <c r="O95" i="5"/>
  <c r="O95" i="16" s="1"/>
  <c r="O372" i="8"/>
  <c r="H201" i="16"/>
  <c r="O340" i="5"/>
  <c r="O340" i="16" s="1"/>
  <c r="O309" i="8"/>
  <c r="O271" i="5"/>
  <c r="O271" i="16" s="1"/>
  <c r="O300" i="8"/>
  <c r="O360" i="8"/>
  <c r="O337" i="8"/>
  <c r="O299" i="8"/>
  <c r="O339" i="8"/>
  <c r="O407" i="8"/>
  <c r="O393" i="8"/>
  <c r="O326" i="8"/>
  <c r="O78" i="8"/>
  <c r="O408" i="8"/>
  <c r="O162" i="8"/>
  <c r="O12" i="8"/>
  <c r="O50" i="8"/>
  <c r="O325" i="8"/>
  <c r="P228" i="5"/>
  <c r="P228" i="16" s="1"/>
  <c r="C18" i="6"/>
  <c r="O159" i="5"/>
  <c r="O159" i="16" s="1"/>
  <c r="O19" i="5"/>
  <c r="O19" i="16" s="1"/>
  <c r="O236" i="5"/>
  <c r="O236" i="16" s="1"/>
  <c r="O90" i="5"/>
  <c r="O90" i="16" s="1"/>
  <c r="O372" i="5"/>
  <c r="O372" i="16" s="1"/>
  <c r="O332" i="5"/>
  <c r="O332" i="16" s="1"/>
  <c r="O200" i="5"/>
  <c r="O200" i="16" s="1"/>
  <c r="O25" i="5"/>
  <c r="O25" i="16" s="1"/>
  <c r="O384" i="5"/>
  <c r="O384" i="16" s="1"/>
  <c r="O240" i="5"/>
  <c r="O240" i="16" s="1"/>
  <c r="O161" i="5"/>
  <c r="O161" i="16" s="1"/>
  <c r="O237" i="5"/>
  <c r="O237" i="16" s="1"/>
  <c r="O43" i="5"/>
  <c r="O43" i="16" s="1"/>
  <c r="O385" i="5"/>
  <c r="O385" i="16" s="1"/>
  <c r="O353" i="5"/>
  <c r="O353" i="16" s="1"/>
  <c r="O126" i="5"/>
  <c r="O126" i="16" s="1"/>
  <c r="O300" i="5"/>
  <c r="O300" i="16" s="1"/>
  <c r="O118" i="5"/>
  <c r="O118" i="16" s="1"/>
  <c r="O69" i="5"/>
  <c r="O69" i="16" s="1"/>
  <c r="O157" i="5"/>
  <c r="O157" i="16" s="1"/>
  <c r="O326" i="5"/>
  <c r="O326" i="16" s="1"/>
  <c r="O211" i="5"/>
  <c r="O211" i="16" s="1"/>
  <c r="O64" i="5"/>
  <c r="O64" i="16" s="1"/>
  <c r="O248" i="5"/>
  <c r="O248" i="16" s="1"/>
  <c r="O230" i="5"/>
  <c r="O230" i="16" s="1"/>
  <c r="O235" i="5"/>
  <c r="O235" i="16" s="1"/>
  <c r="O45" i="5"/>
  <c r="O45" i="16" s="1"/>
  <c r="O369" i="5"/>
  <c r="O369" i="16" s="1"/>
  <c r="O56" i="5"/>
  <c r="O56" i="16" s="1"/>
  <c r="O67" i="5"/>
  <c r="O67" i="16" s="1"/>
  <c r="O26" i="5"/>
  <c r="O26" i="16" s="1"/>
  <c r="O175" i="5"/>
  <c r="O175" i="16" s="1"/>
  <c r="O29" i="5"/>
  <c r="O29" i="16" s="1"/>
  <c r="O155" i="5"/>
  <c r="O155" i="16" s="1"/>
  <c r="O17" i="5"/>
  <c r="O17" i="16" s="1"/>
  <c r="P259" i="5"/>
  <c r="P259" i="16" s="1"/>
  <c r="P200" i="5"/>
  <c r="P200" i="16" s="1"/>
  <c r="P90" i="5"/>
  <c r="P90" i="16" s="1"/>
  <c r="P199" i="5"/>
  <c r="P199" i="16" s="1"/>
  <c r="P60" i="5"/>
  <c r="P60" i="16" s="1"/>
  <c r="P61" i="5"/>
  <c r="P61" i="16" s="1"/>
  <c r="P101" i="5"/>
  <c r="P101" i="16" s="1"/>
  <c r="P150" i="5"/>
  <c r="P150" i="16" s="1"/>
  <c r="P100" i="5"/>
  <c r="P100" i="16" s="1"/>
  <c r="O189" i="5"/>
  <c r="O189" i="16" s="1"/>
  <c r="O243" i="5"/>
  <c r="O243" i="16" s="1"/>
  <c r="O209" i="5"/>
  <c r="O209" i="16" s="1"/>
  <c r="O363" i="5"/>
  <c r="O363" i="16" s="1"/>
  <c r="O386" i="5"/>
  <c r="O386" i="16" s="1"/>
  <c r="O302" i="5"/>
  <c r="O302" i="16" s="1"/>
  <c r="O144" i="5"/>
  <c r="O144" i="16" s="1"/>
  <c r="O28" i="5"/>
  <c r="O28" i="16" s="1"/>
  <c r="O270" i="5"/>
  <c r="O270" i="16" s="1"/>
  <c r="O125" i="5"/>
  <c r="O125" i="16" s="1"/>
  <c r="O50" i="5"/>
  <c r="O50" i="16" s="1"/>
  <c r="O219" i="5"/>
  <c r="O219" i="16" s="1"/>
  <c r="O337" i="5"/>
  <c r="O337" i="16" s="1"/>
  <c r="O222" i="5"/>
  <c r="O222" i="16" s="1"/>
  <c r="O259" i="5"/>
  <c r="O259" i="16" s="1"/>
  <c r="O173" i="5"/>
  <c r="O173" i="16" s="1"/>
  <c r="O114" i="5"/>
  <c r="O114" i="16" s="1"/>
  <c r="O257" i="5"/>
  <c r="O257" i="16" s="1"/>
  <c r="O30" i="5"/>
  <c r="O30" i="16" s="1"/>
  <c r="O208" i="5"/>
  <c r="O208" i="16" s="1"/>
  <c r="O333" i="5"/>
  <c r="O333" i="16" s="1"/>
  <c r="O262" i="5"/>
  <c r="O262" i="16" s="1"/>
  <c r="O39" i="5"/>
  <c r="O39" i="16" s="1"/>
  <c r="O253" i="5"/>
  <c r="O253" i="16" s="1"/>
  <c r="O35" i="5"/>
  <c r="O35" i="16" s="1"/>
  <c r="O404" i="5"/>
  <c r="O404" i="16" s="1"/>
  <c r="O234" i="5"/>
  <c r="O234" i="16" s="1"/>
  <c r="O362" i="5"/>
  <c r="O362" i="16" s="1"/>
  <c r="O370" i="5"/>
  <c r="O370" i="16" s="1"/>
  <c r="O13" i="5"/>
  <c r="O13" i="16" s="1"/>
  <c r="O167" i="5"/>
  <c r="O167" i="16" s="1"/>
  <c r="O319" i="5"/>
  <c r="O319" i="16" s="1"/>
  <c r="O31" i="5"/>
  <c r="O31" i="16" s="1"/>
  <c r="O206" i="5"/>
  <c r="O206" i="16" s="1"/>
  <c r="O139" i="5"/>
  <c r="O139" i="16" s="1"/>
  <c r="O57" i="5"/>
  <c r="O57" i="16" s="1"/>
  <c r="O106" i="5"/>
  <c r="O106" i="16" s="1"/>
  <c r="O279" i="5"/>
  <c r="O279" i="16" s="1"/>
  <c r="P391" i="5"/>
  <c r="P391" i="16" s="1"/>
  <c r="P162" i="5"/>
  <c r="P162" i="16" s="1"/>
  <c r="P155" i="5"/>
  <c r="P155" i="16" s="1"/>
  <c r="P161" i="5"/>
  <c r="P161" i="16" s="1"/>
  <c r="P380" i="5"/>
  <c r="P380" i="16" s="1"/>
  <c r="P109" i="5"/>
  <c r="P109" i="16" s="1"/>
  <c r="P407" i="5"/>
  <c r="P407" i="16" s="1"/>
  <c r="P56" i="5"/>
  <c r="P56" i="16" s="1"/>
  <c r="P222" i="5"/>
  <c r="P222" i="16" s="1"/>
  <c r="P55" i="5"/>
  <c r="P55" i="16" s="1"/>
  <c r="O350" i="5"/>
  <c r="O350" i="16" s="1"/>
  <c r="O20" i="5"/>
  <c r="O20" i="16" s="1"/>
  <c r="O325" i="5"/>
  <c r="O325" i="16" s="1"/>
  <c r="O79" i="5"/>
  <c r="O79" i="16" s="1"/>
  <c r="O160" i="5"/>
  <c r="O160" i="16" s="1"/>
  <c r="O246" i="5"/>
  <c r="O246" i="16" s="1"/>
  <c r="O101" i="5"/>
  <c r="O101" i="16" s="1"/>
  <c r="O44" i="5"/>
  <c r="O44" i="16" s="1"/>
  <c r="O93" i="5"/>
  <c r="O93" i="16" s="1"/>
  <c r="O40" i="5"/>
  <c r="O40" i="16" s="1"/>
  <c r="O347" i="5"/>
  <c r="O347" i="16" s="1"/>
  <c r="O255" i="5"/>
  <c r="O255" i="16" s="1"/>
  <c r="O138" i="5"/>
  <c r="O138" i="16" s="1"/>
  <c r="O281" i="5"/>
  <c r="O281" i="16" s="1"/>
  <c r="O275" i="5"/>
  <c r="O275" i="16" s="1"/>
  <c r="O293" i="5"/>
  <c r="O293" i="16" s="1"/>
  <c r="O221" i="5"/>
  <c r="O221" i="16" s="1"/>
  <c r="O215" i="5"/>
  <c r="O215" i="16" s="1"/>
  <c r="O153" i="5"/>
  <c r="O153" i="16" s="1"/>
  <c r="O225" i="5"/>
  <c r="O225" i="16" s="1"/>
  <c r="O32" i="5"/>
  <c r="O32" i="16" s="1"/>
  <c r="O65" i="5"/>
  <c r="O65" i="16" s="1"/>
  <c r="O272" i="5"/>
  <c r="O272" i="16" s="1"/>
  <c r="O107" i="5"/>
  <c r="O107" i="16" s="1"/>
  <c r="O242" i="5"/>
  <c r="O242" i="16" s="1"/>
  <c r="O73" i="5"/>
  <c r="O73" i="16" s="1"/>
  <c r="O364" i="5"/>
  <c r="O364" i="16" s="1"/>
  <c r="O306" i="5"/>
  <c r="O306" i="16" s="1"/>
  <c r="O357" i="5"/>
  <c r="O357" i="16" s="1"/>
  <c r="O229" i="5"/>
  <c r="O229" i="16" s="1"/>
  <c r="O290" i="5"/>
  <c r="O290" i="16" s="1"/>
  <c r="O119" i="5"/>
  <c r="O119" i="16" s="1"/>
  <c r="O85" i="5"/>
  <c r="O85" i="16" s="1"/>
  <c r="O179" i="5"/>
  <c r="O179" i="16" s="1"/>
  <c r="O116" i="5"/>
  <c r="O116" i="16" s="1"/>
  <c r="O239" i="5"/>
  <c r="O239" i="16" s="1"/>
  <c r="O25" i="8"/>
  <c r="O217" i="8"/>
  <c r="O401" i="8"/>
  <c r="O40" i="8"/>
  <c r="O157" i="8"/>
  <c r="O404" i="8"/>
  <c r="O75" i="8"/>
  <c r="O321" i="8"/>
  <c r="O382" i="8"/>
  <c r="O369" i="8"/>
  <c r="O245" i="8"/>
  <c r="O74" i="8"/>
  <c r="O191" i="8"/>
  <c r="O283" i="8"/>
  <c r="O278" i="8"/>
  <c r="O61" i="8"/>
  <c r="O173" i="8"/>
  <c r="O153" i="8"/>
  <c r="O403" i="8"/>
  <c r="O396" i="8"/>
  <c r="O172" i="8"/>
  <c r="O202" i="8"/>
  <c r="O293" i="8"/>
  <c r="O65" i="8"/>
  <c r="O241" i="8"/>
  <c r="O85" i="8"/>
  <c r="O333" i="8"/>
  <c r="O159" i="8"/>
  <c r="O27" i="8"/>
  <c r="O22" i="8"/>
  <c r="O341" i="5"/>
  <c r="O341" i="16" s="1"/>
  <c r="O74" i="5"/>
  <c r="O74" i="16" s="1"/>
  <c r="O301" i="5"/>
  <c r="O301" i="16" s="1"/>
  <c r="O97" i="8"/>
  <c r="O89" i="8"/>
  <c r="O397" i="8"/>
  <c r="O81" i="8"/>
  <c r="O275" i="8"/>
  <c r="O329" i="8"/>
  <c r="O280" i="8"/>
  <c r="O129" i="8"/>
  <c r="O340" i="8"/>
  <c r="O364" i="8"/>
  <c r="O104" i="8"/>
  <c r="O235" i="8"/>
  <c r="O343" i="8"/>
  <c r="O294" i="8"/>
  <c r="O62" i="8"/>
  <c r="O336" i="8"/>
  <c r="O105" i="5"/>
  <c r="O105" i="16" s="1"/>
  <c r="O180" i="8"/>
  <c r="O189" i="8"/>
  <c r="O141" i="8"/>
  <c r="O17" i="8"/>
  <c r="O211" i="8"/>
  <c r="O265" i="8"/>
  <c r="O331" i="8"/>
  <c r="O148" i="8"/>
  <c r="O100" i="8"/>
  <c r="O113" i="8"/>
  <c r="O370" i="8"/>
  <c r="O349" i="8"/>
  <c r="O234" i="8"/>
  <c r="O70" i="8"/>
  <c r="O218" i="8"/>
  <c r="O327" i="8"/>
  <c r="O277" i="5"/>
  <c r="O277" i="16" s="1"/>
  <c r="O33" i="5"/>
  <c r="O33" i="16" s="1"/>
  <c r="O188" i="5"/>
  <c r="O188" i="16" s="1"/>
  <c r="O377" i="5"/>
  <c r="O377" i="16" s="1"/>
  <c r="O405" i="5"/>
  <c r="O405" i="16" s="1"/>
  <c r="O336" i="5"/>
  <c r="O336" i="16" s="1"/>
  <c r="O33" i="8"/>
  <c r="O316" i="8"/>
  <c r="O268" i="8"/>
  <c r="O317" i="8"/>
  <c r="O330" i="8"/>
  <c r="O201" i="8"/>
  <c r="O267" i="8"/>
  <c r="O323" i="8"/>
  <c r="O240" i="8"/>
  <c r="O389" i="8"/>
  <c r="O286" i="8"/>
  <c r="O229" i="8"/>
  <c r="O42" i="8"/>
  <c r="O38" i="8"/>
  <c r="O68" i="8"/>
  <c r="O71" i="8"/>
  <c r="O188" i="8"/>
  <c r="O44" i="8"/>
  <c r="O77" i="8"/>
  <c r="O181" i="8"/>
  <c r="O222" i="8"/>
  <c r="O137" i="8"/>
  <c r="O203" i="8"/>
  <c r="O259" i="8"/>
  <c r="O183" i="8"/>
  <c r="O252" i="8"/>
  <c r="O92" i="8"/>
  <c r="O355" i="8"/>
  <c r="O128" i="8"/>
  <c r="O312" i="8"/>
  <c r="O367" i="8"/>
  <c r="O206" i="8"/>
  <c r="O374" i="5"/>
  <c r="O374" i="16" s="1"/>
  <c r="O379" i="5"/>
  <c r="O379" i="16" s="1"/>
  <c r="O315" i="5"/>
  <c r="O315" i="16" s="1"/>
  <c r="O110" i="5"/>
  <c r="O110" i="16" s="1"/>
  <c r="O322" i="5"/>
  <c r="O322" i="16" s="1"/>
  <c r="O400" i="5"/>
  <c r="O400" i="16" s="1"/>
  <c r="O212" i="5"/>
  <c r="O212" i="16" s="1"/>
  <c r="O281" i="8"/>
  <c r="O225" i="8"/>
  <c r="O204" i="8"/>
  <c r="O37" i="8"/>
  <c r="O285" i="8"/>
  <c r="O29" i="8"/>
  <c r="O139" i="8"/>
  <c r="O131" i="8"/>
  <c r="O119" i="8"/>
  <c r="O377" i="8"/>
  <c r="O361" i="8"/>
  <c r="O291" i="8"/>
  <c r="O64" i="8"/>
  <c r="O248" i="8"/>
  <c r="O111" i="8"/>
  <c r="O251" i="8"/>
  <c r="O386" i="8"/>
  <c r="O130" i="8"/>
  <c r="O30" i="8"/>
  <c r="O186" i="8"/>
  <c r="O352" i="8"/>
  <c r="O335" i="8"/>
  <c r="O79" i="8"/>
  <c r="O246" i="8"/>
  <c r="O274" i="8"/>
  <c r="O18" i="8"/>
  <c r="O272" i="8"/>
  <c r="O295" i="8"/>
  <c r="O39" i="8"/>
  <c r="O174" i="8"/>
  <c r="O149" i="8"/>
  <c r="O195" i="8"/>
  <c r="O124" i="8"/>
  <c r="O368" i="8"/>
  <c r="O55" i="8"/>
  <c r="O253" i="8"/>
  <c r="O232" i="8"/>
  <c r="O313" i="8"/>
  <c r="O177" i="8"/>
  <c r="O371" i="8"/>
  <c r="O138" i="8"/>
  <c r="O297" i="8"/>
  <c r="O308" i="8"/>
  <c r="O171" i="8"/>
  <c r="O53" i="8"/>
  <c r="O227" i="8"/>
  <c r="O213" i="8"/>
  <c r="O279" i="8"/>
  <c r="O260" i="8"/>
  <c r="O383" i="8"/>
  <c r="O127" i="8"/>
  <c r="O262" i="8"/>
  <c r="O197" i="8"/>
  <c r="O184" i="8"/>
  <c r="O219" i="8"/>
  <c r="O354" i="8"/>
  <c r="O98" i="8"/>
  <c r="O10" i="8"/>
  <c r="O154" i="8"/>
  <c r="O288" i="8"/>
  <c r="O303" i="8"/>
  <c r="O47" i="8"/>
  <c r="O214" i="8"/>
  <c r="O242" i="8"/>
  <c r="O117" i="8"/>
  <c r="O208" i="8"/>
  <c r="O263" i="8"/>
  <c r="O398" i="8"/>
  <c r="O142" i="8"/>
  <c r="O385" i="8"/>
  <c r="O121" i="8"/>
  <c r="O49" i="8"/>
  <c r="O307" i="8"/>
  <c r="O357" i="8"/>
  <c r="O233" i="8"/>
  <c r="O52" i="8"/>
  <c r="O107" i="8"/>
  <c r="O276" i="8"/>
  <c r="O163" i="8"/>
  <c r="O45" i="8"/>
  <c r="O215" i="8"/>
  <c r="O132" i="8"/>
  <c r="O351" i="8"/>
  <c r="O95" i="8"/>
  <c r="O230" i="8"/>
  <c r="O69" i="8"/>
  <c r="O120" i="8"/>
  <c r="O187" i="8"/>
  <c r="O322" i="8"/>
  <c r="O66" i="8"/>
  <c r="O378" i="8"/>
  <c r="O122" i="8"/>
  <c r="O224" i="8"/>
  <c r="O271" i="8"/>
  <c r="O15" i="8"/>
  <c r="O182" i="8"/>
  <c r="O210" i="8"/>
  <c r="O21" i="8"/>
  <c r="O144" i="8"/>
  <c r="O231" i="8"/>
  <c r="O366" i="8"/>
  <c r="O110" i="8"/>
  <c r="O269" i="8"/>
  <c r="O380" i="8"/>
  <c r="O353" i="8"/>
  <c r="O409" i="8"/>
  <c r="O273" i="8"/>
  <c r="O212" i="8"/>
  <c r="O147" i="8"/>
  <c r="O284" i="8"/>
  <c r="O73" i="8"/>
  <c r="O152" i="8"/>
  <c r="O11" i="8"/>
  <c r="O392" i="8"/>
  <c r="O67" i="8"/>
  <c r="O57" i="8"/>
  <c r="O112" i="8"/>
  <c r="O298" i="8"/>
  <c r="O249" i="8"/>
  <c r="O193" i="8"/>
  <c r="O365" i="8"/>
  <c r="O261" i="8"/>
  <c r="O243" i="8"/>
  <c r="O221" i="8"/>
  <c r="O169" i="8"/>
  <c r="O344" i="8"/>
  <c r="O43" i="8"/>
  <c r="O20" i="8"/>
  <c r="O99" i="8"/>
  <c r="O228" i="8"/>
  <c r="O151" i="8"/>
  <c r="O384" i="8"/>
  <c r="O319" i="8"/>
  <c r="O63" i="8"/>
  <c r="O198" i="8"/>
  <c r="O388" i="8"/>
  <c r="O56" i="8"/>
  <c r="O155" i="8"/>
  <c r="O290" i="8"/>
  <c r="O34" i="8"/>
  <c r="O346" i="8"/>
  <c r="O90" i="8"/>
  <c r="O160" i="8"/>
  <c r="O239" i="8"/>
  <c r="O406" i="8"/>
  <c r="O150" i="8"/>
  <c r="O178" i="8"/>
  <c r="O292" i="8"/>
  <c r="O80" i="8"/>
  <c r="O199" i="8"/>
  <c r="O334" i="8"/>
  <c r="P27" i="8"/>
  <c r="P59" i="8"/>
  <c r="P91" i="8"/>
  <c r="P123" i="8"/>
  <c r="P155" i="8"/>
  <c r="P187" i="8"/>
  <c r="P219" i="8"/>
  <c r="P251" i="8"/>
  <c r="P283" i="8"/>
  <c r="P315" i="8"/>
  <c r="P347" i="8"/>
  <c r="P40" i="8"/>
  <c r="P72" i="8"/>
  <c r="P104" i="8"/>
  <c r="P136" i="8"/>
  <c r="P168" i="8"/>
  <c r="P200" i="8"/>
  <c r="P232" i="8"/>
  <c r="P264" i="8"/>
  <c r="P296" i="8"/>
  <c r="P328" i="8"/>
  <c r="P21" i="8"/>
  <c r="P53" i="8"/>
  <c r="P85" i="8"/>
  <c r="P117" i="8"/>
  <c r="P149" i="8"/>
  <c r="P181" i="8"/>
  <c r="P213" i="8"/>
  <c r="P245" i="8"/>
  <c r="P277" i="8"/>
  <c r="P309" i="8"/>
  <c r="P341" i="8"/>
  <c r="P94" i="8"/>
  <c r="P222" i="8"/>
  <c r="P350" i="8"/>
  <c r="P382" i="8"/>
  <c r="P86" i="8"/>
  <c r="P230" i="8"/>
  <c r="P352" i="8"/>
  <c r="P384" i="8"/>
  <c r="P66" i="8"/>
  <c r="P194" i="8"/>
  <c r="P322" i="8"/>
  <c r="P375" i="8"/>
  <c r="P407" i="8"/>
  <c r="P154" i="8"/>
  <c r="P202" i="8"/>
  <c r="P31" i="8"/>
  <c r="P63" i="8"/>
  <c r="P95" i="8"/>
  <c r="P127" i="8"/>
  <c r="P159" i="8"/>
  <c r="P191" i="8"/>
  <c r="P223" i="8"/>
  <c r="P255" i="8"/>
  <c r="P287" i="8"/>
  <c r="P319" i="8"/>
  <c r="P12" i="8"/>
  <c r="P44" i="8"/>
  <c r="P76" i="8"/>
  <c r="P108" i="8"/>
  <c r="P140" i="8"/>
  <c r="P172" i="8"/>
  <c r="P204" i="8"/>
  <c r="P236" i="8"/>
  <c r="P268" i="8"/>
  <c r="P300" i="8"/>
  <c r="P332" i="8"/>
  <c r="P25" i="8"/>
  <c r="P57" i="8"/>
  <c r="P89" i="8"/>
  <c r="P121" i="8"/>
  <c r="P153" i="8"/>
  <c r="P185" i="8"/>
  <c r="P217" i="8"/>
  <c r="P249" i="8"/>
  <c r="P281" i="8"/>
  <c r="P313" i="8"/>
  <c r="P345" i="8"/>
  <c r="P110" i="8"/>
  <c r="P238" i="8"/>
  <c r="P354" i="8"/>
  <c r="P386" i="8"/>
  <c r="P35" i="8"/>
  <c r="P67" i="8"/>
  <c r="P99" i="8"/>
  <c r="P131" i="8"/>
  <c r="P163" i="8"/>
  <c r="P195" i="8"/>
  <c r="P227" i="8"/>
  <c r="P259" i="8"/>
  <c r="P291" i="8"/>
  <c r="P323" i="8"/>
  <c r="P16" i="8"/>
  <c r="P48" i="8"/>
  <c r="P80" i="8"/>
  <c r="P112" i="8"/>
  <c r="P144" i="8"/>
  <c r="P176" i="8"/>
  <c r="P208" i="8"/>
  <c r="P240" i="8"/>
  <c r="P272" i="8"/>
  <c r="P304" i="8"/>
  <c r="P336" i="8"/>
  <c r="P29" i="8"/>
  <c r="P61" i="8"/>
  <c r="P93" i="8"/>
  <c r="P125" i="8"/>
  <c r="P157" i="8"/>
  <c r="P189" i="8"/>
  <c r="P221" i="8"/>
  <c r="P253" i="8"/>
  <c r="P285" i="8"/>
  <c r="P317" i="8"/>
  <c r="P349" i="8"/>
  <c r="P126" i="8"/>
  <c r="P254" i="8"/>
  <c r="P358" i="8"/>
  <c r="P390" i="8"/>
  <c r="P118" i="8"/>
  <c r="P262" i="8"/>
  <c r="P360" i="8"/>
  <c r="P392" i="8"/>
  <c r="P98" i="8"/>
  <c r="P226" i="8"/>
  <c r="P351" i="8"/>
  <c r="P383" i="8"/>
  <c r="P282" i="8"/>
  <c r="P122" i="8"/>
  <c r="P39" i="8"/>
  <c r="P71" i="8"/>
  <c r="P103" i="8"/>
  <c r="P135" i="8"/>
  <c r="P167" i="8"/>
  <c r="P199" i="8"/>
  <c r="P231" i="8"/>
  <c r="P263" i="8"/>
  <c r="P295" i="8"/>
  <c r="P327" i="8"/>
  <c r="P20" i="8"/>
  <c r="P52" i="8"/>
  <c r="P84" i="8"/>
  <c r="P116" i="8"/>
  <c r="P148" i="8"/>
  <c r="P180" i="8"/>
  <c r="P212" i="8"/>
  <c r="P244" i="8"/>
  <c r="P276" i="8"/>
  <c r="P308" i="8"/>
  <c r="P340" i="8"/>
  <c r="P33" i="8"/>
  <c r="P65" i="8"/>
  <c r="P97" i="8"/>
  <c r="P129" i="8"/>
  <c r="P161" i="8"/>
  <c r="P193" i="8"/>
  <c r="P225" i="8"/>
  <c r="P257" i="8"/>
  <c r="P289" i="8"/>
  <c r="P321" i="8"/>
  <c r="P14" i="8"/>
  <c r="P142" i="8"/>
  <c r="P270" i="8"/>
  <c r="P362" i="8"/>
  <c r="P394" i="8"/>
  <c r="P134" i="8"/>
  <c r="P278" i="8"/>
  <c r="P364" i="8"/>
  <c r="P11" i="8"/>
  <c r="P43" i="8"/>
  <c r="P75" i="8"/>
  <c r="P107" i="8"/>
  <c r="P139" i="8"/>
  <c r="P171" i="8"/>
  <c r="P203" i="8"/>
  <c r="P235" i="8"/>
  <c r="P267" i="8"/>
  <c r="P299" i="8"/>
  <c r="P331" i="8"/>
  <c r="P24" i="8"/>
  <c r="P56" i="8"/>
  <c r="P88" i="8"/>
  <c r="P120" i="8"/>
  <c r="P152" i="8"/>
  <c r="P184" i="8"/>
  <c r="P216" i="8"/>
  <c r="P248" i="8"/>
  <c r="P280" i="8"/>
  <c r="P312" i="8"/>
  <c r="P344" i="8"/>
  <c r="P37" i="8"/>
  <c r="P69" i="8"/>
  <c r="P101" i="8"/>
  <c r="P133" i="8"/>
  <c r="P165" i="8"/>
  <c r="P197" i="8"/>
  <c r="P229" i="8"/>
  <c r="P261" i="8"/>
  <c r="P293" i="8"/>
  <c r="P325" i="8"/>
  <c r="P30" i="8"/>
  <c r="P158" i="8"/>
  <c r="P286" i="8"/>
  <c r="P366" i="8"/>
  <c r="P398" i="8"/>
  <c r="P15" i="8"/>
  <c r="P47" i="8"/>
  <c r="P79" i="8"/>
  <c r="P111" i="8"/>
  <c r="P143" i="8"/>
  <c r="P175" i="8"/>
  <c r="P207" i="8"/>
  <c r="P239" i="8"/>
  <c r="P271" i="8"/>
  <c r="P303" i="8"/>
  <c r="P335" i="8"/>
  <c r="P28" i="8"/>
  <c r="P60" i="8"/>
  <c r="P92" i="8"/>
  <c r="P124" i="8"/>
  <c r="P156" i="8"/>
  <c r="P188" i="8"/>
  <c r="P220" i="8"/>
  <c r="P252" i="8"/>
  <c r="P284" i="8"/>
  <c r="P316" i="8"/>
  <c r="P348" i="8"/>
  <c r="P41" i="8"/>
  <c r="P73" i="8"/>
  <c r="P105" i="8"/>
  <c r="P137" i="8"/>
  <c r="P169" i="8"/>
  <c r="P201" i="8"/>
  <c r="P233" i="8"/>
  <c r="P265" i="8"/>
  <c r="P297" i="8"/>
  <c r="P329" i="8"/>
  <c r="P46" i="8"/>
  <c r="P174" i="8"/>
  <c r="P302" i="8"/>
  <c r="P370" i="8"/>
  <c r="P402" i="8"/>
  <c r="P38" i="8"/>
  <c r="P182" i="8"/>
  <c r="P310" i="8"/>
  <c r="P372" i="8"/>
  <c r="P18" i="8"/>
  <c r="P146" i="8"/>
  <c r="P274" i="8"/>
  <c r="P363" i="8"/>
  <c r="P395" i="8"/>
  <c r="P150" i="8"/>
  <c r="P381" i="8"/>
  <c r="P373" i="8"/>
  <c r="P393" i="8"/>
  <c r="P19" i="8"/>
  <c r="P51" i="8"/>
  <c r="P83" i="8"/>
  <c r="P115" i="8"/>
  <c r="P147" i="8"/>
  <c r="P179" i="8"/>
  <c r="P211" i="8"/>
  <c r="P243" i="8"/>
  <c r="P275" i="8"/>
  <c r="P307" i="8"/>
  <c r="P339" i="8"/>
  <c r="P32" i="8"/>
  <c r="P64" i="8"/>
  <c r="P96" i="8"/>
  <c r="P128" i="8"/>
  <c r="P160" i="8"/>
  <c r="P192" i="8"/>
  <c r="P224" i="8"/>
  <c r="P256" i="8"/>
  <c r="P288" i="8"/>
  <c r="P320" i="8"/>
  <c r="P13" i="8"/>
  <c r="P45" i="8"/>
  <c r="P77" i="8"/>
  <c r="P109" i="8"/>
  <c r="P141" i="8"/>
  <c r="P173" i="8"/>
  <c r="P205" i="8"/>
  <c r="P237" i="8"/>
  <c r="P269" i="8"/>
  <c r="P301" i="8"/>
  <c r="P333" i="8"/>
  <c r="P62" i="8"/>
  <c r="P190" i="8"/>
  <c r="P318" i="8"/>
  <c r="P374" i="8"/>
  <c r="P406" i="8"/>
  <c r="P54" i="8"/>
  <c r="P198" i="8"/>
  <c r="P326" i="8"/>
  <c r="P376" i="8"/>
  <c r="P34" i="8"/>
  <c r="P162" i="8"/>
  <c r="P290" i="8"/>
  <c r="P367" i="8"/>
  <c r="P399" i="8"/>
  <c r="P26" i="8"/>
  <c r="P397" i="8"/>
  <c r="P404" i="8"/>
  <c r="P183" i="8"/>
  <c r="P100" i="8"/>
  <c r="P17" i="8"/>
  <c r="P273" i="8"/>
  <c r="P70" i="8"/>
  <c r="P368" i="8"/>
  <c r="P130" i="8"/>
  <c r="P359" i="8"/>
  <c r="P314" i="8"/>
  <c r="P266" i="8"/>
  <c r="P234" i="8"/>
  <c r="P215" i="8"/>
  <c r="P132" i="8"/>
  <c r="P49" i="8"/>
  <c r="P305" i="8"/>
  <c r="P102" i="8"/>
  <c r="P380" i="8"/>
  <c r="P178" i="8"/>
  <c r="P371" i="8"/>
  <c r="P90" i="8"/>
  <c r="P330" i="8"/>
  <c r="P247" i="8"/>
  <c r="P164" i="8"/>
  <c r="P81" i="8"/>
  <c r="P337" i="8"/>
  <c r="P166" i="8"/>
  <c r="P388" i="8"/>
  <c r="P210" i="8"/>
  <c r="P379" i="8"/>
  <c r="P218" i="8"/>
  <c r="P361" i="8"/>
  <c r="P353" i="8"/>
  <c r="P250" i="8"/>
  <c r="P23" i="8"/>
  <c r="P279" i="8"/>
  <c r="P196" i="8"/>
  <c r="P113" i="8"/>
  <c r="P78" i="8"/>
  <c r="P214" i="8"/>
  <c r="P396" i="8"/>
  <c r="P242" i="8"/>
  <c r="P346" i="8"/>
  <c r="P369" i="8"/>
  <c r="P357" i="8"/>
  <c r="P401" i="8"/>
  <c r="P387" i="8"/>
  <c r="P377" i="8"/>
  <c r="P389" i="8"/>
  <c r="P55" i="8"/>
  <c r="P311" i="8"/>
  <c r="P228" i="8"/>
  <c r="P145" i="8"/>
  <c r="P206" i="8"/>
  <c r="P246" i="8"/>
  <c r="P400" i="8"/>
  <c r="P258" i="8"/>
  <c r="P391" i="8"/>
  <c r="P365" i="8"/>
  <c r="P405" i="8"/>
  <c r="P385" i="8"/>
  <c r="P87" i="8"/>
  <c r="P343" i="8"/>
  <c r="P260" i="8"/>
  <c r="P177" i="8"/>
  <c r="P334" i="8"/>
  <c r="P294" i="8"/>
  <c r="P50" i="8"/>
  <c r="P306" i="8"/>
  <c r="P403" i="8"/>
  <c r="P408" i="8"/>
  <c r="P42" i="8"/>
  <c r="P119" i="8"/>
  <c r="P36" i="8"/>
  <c r="P292" i="8"/>
  <c r="P209" i="8"/>
  <c r="P378" i="8"/>
  <c r="P342" i="8"/>
  <c r="P82" i="8"/>
  <c r="P338" i="8"/>
  <c r="P106" i="8"/>
  <c r="P409" i="8"/>
  <c r="P151" i="8"/>
  <c r="P68" i="8"/>
  <c r="P324" i="8"/>
  <c r="P241" i="8"/>
  <c r="P10" i="8"/>
  <c r="P22" i="8"/>
  <c r="P356" i="8"/>
  <c r="P114" i="8"/>
  <c r="P355" i="8"/>
  <c r="P186" i="8"/>
  <c r="P74" i="8"/>
  <c r="P170" i="8"/>
  <c r="P58" i="8"/>
  <c r="P298" i="8"/>
  <c r="P138" i="8"/>
  <c r="O205" i="8"/>
  <c r="O289" i="8"/>
  <c r="O345" i="8"/>
  <c r="O161" i="8"/>
  <c r="O209" i="8"/>
  <c r="O296" i="8"/>
  <c r="O83" i="8"/>
  <c r="O156" i="8"/>
  <c r="O301" i="8"/>
  <c r="O24" i="8"/>
  <c r="O402" i="8"/>
  <c r="O264" i="8"/>
  <c r="O394" i="8"/>
  <c r="O405" i="8"/>
  <c r="O375" i="8"/>
  <c r="O170" i="8"/>
  <c r="O109" i="8"/>
  <c r="O13" i="8"/>
  <c r="O237" i="8"/>
  <c r="O101" i="8"/>
  <c r="O179" i="8"/>
  <c r="O93" i="8"/>
  <c r="O105" i="8"/>
  <c r="O216" i="8"/>
  <c r="O362" i="8"/>
  <c r="O328" i="8"/>
  <c r="O35" i="8"/>
  <c r="O304" i="8"/>
  <c r="O87" i="8"/>
  <c r="O320" i="8"/>
  <c r="O287" i="8"/>
  <c r="O31" i="8"/>
  <c r="O166" i="8"/>
  <c r="O244" i="8"/>
  <c r="O379" i="8"/>
  <c r="O123" i="8"/>
  <c r="O258" i="8"/>
  <c r="O158" i="8"/>
  <c r="O314" i="8"/>
  <c r="O58" i="8"/>
  <c r="O96" i="8"/>
  <c r="O207" i="8"/>
  <c r="O374" i="8"/>
  <c r="O118" i="8"/>
  <c r="O146" i="8"/>
  <c r="O164" i="8"/>
  <c r="O16" i="8"/>
  <c r="O167" i="8"/>
  <c r="O302" i="8"/>
  <c r="O46" i="8"/>
  <c r="O60" i="8"/>
  <c r="O332" i="8"/>
  <c r="O76" i="8"/>
  <c r="O341" i="8"/>
  <c r="O145" i="8"/>
  <c r="O168" i="8"/>
  <c r="O19" i="8"/>
  <c r="O28" i="8"/>
  <c r="O165" i="8"/>
  <c r="O395" i="8"/>
  <c r="O318" i="8"/>
  <c r="O136" i="8"/>
  <c r="O306" i="8"/>
  <c r="O277" i="8"/>
  <c r="O311" i="8"/>
  <c r="O140" i="8"/>
  <c r="O108" i="8"/>
  <c r="O381" i="8"/>
  <c r="O356" i="8"/>
  <c r="O324" i="8"/>
  <c r="O115" i="8"/>
  <c r="O348" i="8"/>
  <c r="O41" i="8"/>
  <c r="O88" i="8"/>
  <c r="O266" i="8"/>
  <c r="O200" i="8"/>
  <c r="O350" i="8"/>
  <c r="O176" i="8"/>
  <c r="O23" i="8"/>
  <c r="O256" i="8"/>
  <c r="O255" i="8"/>
  <c r="O390" i="8"/>
  <c r="O134" i="8"/>
  <c r="O116" i="8"/>
  <c r="O347" i="8"/>
  <c r="O91" i="8"/>
  <c r="O226" i="8"/>
  <c r="O126" i="8"/>
  <c r="O282" i="8"/>
  <c r="O26" i="8"/>
  <c r="O32" i="8"/>
  <c r="O175" i="8"/>
  <c r="O342" i="8"/>
  <c r="O86" i="8"/>
  <c r="O114" i="8"/>
  <c r="O36" i="8"/>
  <c r="O391" i="8"/>
  <c r="O135" i="8"/>
  <c r="O270" i="8"/>
  <c r="O14" i="8"/>
  <c r="O387" i="8"/>
  <c r="O190" i="8"/>
  <c r="O133" i="8"/>
  <c r="O247" i="8"/>
  <c r="O257" i="8"/>
  <c r="O305" i="8"/>
  <c r="O125" i="8"/>
  <c r="O236" i="8"/>
  <c r="O84" i="8"/>
  <c r="O51" i="8"/>
  <c r="O220" i="8"/>
  <c r="O373" i="8"/>
  <c r="O363" i="8"/>
  <c r="O106" i="8"/>
  <c r="O72" i="8"/>
  <c r="O254" i="8"/>
  <c r="O48" i="8"/>
  <c r="O338" i="8"/>
  <c r="O192" i="8"/>
  <c r="O223" i="8"/>
  <c r="O358" i="8"/>
  <c r="O102" i="8"/>
  <c r="O376" i="8"/>
  <c r="O315" i="8"/>
  <c r="O59" i="8"/>
  <c r="O194" i="8"/>
  <c r="O94" i="8"/>
  <c r="O250" i="8"/>
  <c r="O196" i="8"/>
  <c r="O399" i="8"/>
  <c r="O143" i="8"/>
  <c r="O310" i="8"/>
  <c r="O54" i="8"/>
  <c r="O82" i="8"/>
  <c r="O400" i="8"/>
  <c r="O359" i="8"/>
  <c r="O103" i="8"/>
  <c r="O238" i="8"/>
  <c r="F22" i="7"/>
  <c r="C23" i="7"/>
  <c r="C22" i="7"/>
  <c r="G24" i="12"/>
  <c r="F25" i="12"/>
  <c r="H24" i="12"/>
  <c r="I24" i="12"/>
  <c r="J24" i="12"/>
  <c r="H19" i="11"/>
  <c r="F20" i="11"/>
  <c r="G19" i="11"/>
  <c r="I19" i="11"/>
  <c r="J19" i="11"/>
  <c r="H18" i="8"/>
  <c r="G18" i="8"/>
  <c r="F19" i="8"/>
  <c r="I18" i="8"/>
  <c r="J18" i="8"/>
  <c r="H25" i="12" l="1"/>
  <c r="F26" i="12"/>
  <c r="G25" i="12"/>
  <c r="I25" i="12"/>
  <c r="J25" i="12"/>
  <c r="I20" i="11"/>
  <c r="F21" i="11"/>
  <c r="G20" i="11"/>
  <c r="J20" i="11"/>
  <c r="H20" i="11"/>
  <c r="F20" i="8"/>
  <c r="I19" i="8"/>
  <c r="H19" i="8"/>
  <c r="J19" i="8"/>
  <c r="G19" i="8"/>
  <c r="F27" i="12" l="1"/>
  <c r="I26" i="12"/>
  <c r="H26" i="12"/>
  <c r="G26" i="12"/>
  <c r="J26" i="12"/>
  <c r="F22" i="11"/>
  <c r="J21" i="11"/>
  <c r="H21" i="11"/>
  <c r="I21" i="11"/>
  <c r="G21" i="11"/>
  <c r="J20" i="8"/>
  <c r="F21" i="8"/>
  <c r="I20" i="8"/>
  <c r="G20" i="8"/>
  <c r="H20" i="8"/>
  <c r="F28" i="12" l="1"/>
  <c r="J27" i="12"/>
  <c r="I27" i="12"/>
  <c r="G27" i="12"/>
  <c r="H27" i="12"/>
  <c r="F23" i="11"/>
  <c r="G22" i="11"/>
  <c r="H22" i="11"/>
  <c r="I22" i="11"/>
  <c r="J22" i="11"/>
  <c r="G21" i="8"/>
  <c r="J21" i="8"/>
  <c r="F22" i="8"/>
  <c r="H21" i="8"/>
  <c r="I21" i="8"/>
  <c r="F29" i="12" l="1"/>
  <c r="J28" i="12"/>
  <c r="H28" i="12"/>
  <c r="I28" i="12"/>
  <c r="G28" i="12"/>
  <c r="H23" i="11"/>
  <c r="F24" i="11"/>
  <c r="G23" i="11"/>
  <c r="I23" i="11"/>
  <c r="J23" i="11"/>
  <c r="H22" i="8"/>
  <c r="G22" i="8"/>
  <c r="F23" i="8"/>
  <c r="I22" i="8"/>
  <c r="J22" i="8"/>
  <c r="F30" i="12" l="1"/>
  <c r="I29" i="12"/>
  <c r="J29" i="12"/>
  <c r="G29" i="12"/>
  <c r="H29" i="12"/>
  <c r="I24" i="11"/>
  <c r="F25" i="11"/>
  <c r="H24" i="11"/>
  <c r="J24" i="11"/>
  <c r="G24" i="11"/>
  <c r="F24" i="8"/>
  <c r="I23" i="8"/>
  <c r="H23" i="8"/>
  <c r="J23" i="8"/>
  <c r="G23" i="8"/>
  <c r="F31" i="12" l="1"/>
  <c r="G30" i="12"/>
  <c r="I30" i="12"/>
  <c r="J30" i="12"/>
  <c r="H30" i="12"/>
  <c r="F26" i="11"/>
  <c r="J25" i="11"/>
  <c r="G25" i="11"/>
  <c r="H25" i="11"/>
  <c r="I25" i="11"/>
  <c r="J24" i="8"/>
  <c r="F25" i="8"/>
  <c r="I24" i="8"/>
  <c r="G24" i="8"/>
  <c r="H24" i="8"/>
  <c r="F32" i="12" l="1"/>
  <c r="H31" i="12"/>
  <c r="I31" i="12"/>
  <c r="J31" i="12"/>
  <c r="G31" i="12"/>
  <c r="F27" i="11"/>
  <c r="G26" i="11"/>
  <c r="H26" i="11"/>
  <c r="I26" i="11"/>
  <c r="J26" i="11"/>
  <c r="G25" i="8"/>
  <c r="J25" i="8"/>
  <c r="F26" i="8"/>
  <c r="H25" i="8"/>
  <c r="I25" i="8"/>
  <c r="F33" i="12" l="1"/>
  <c r="G32" i="12"/>
  <c r="H32" i="12"/>
  <c r="I32" i="12"/>
  <c r="J32" i="12"/>
  <c r="F28" i="11"/>
  <c r="H27" i="11"/>
  <c r="G27" i="11"/>
  <c r="J27" i="11"/>
  <c r="I27" i="11"/>
  <c r="H26" i="8"/>
  <c r="F27" i="8"/>
  <c r="G26" i="8"/>
  <c r="I26" i="8"/>
  <c r="J26" i="8"/>
  <c r="F34" i="12" l="1"/>
  <c r="H33" i="12"/>
  <c r="G33" i="12"/>
  <c r="I33" i="12"/>
  <c r="J33" i="12"/>
  <c r="F29" i="11"/>
  <c r="I28" i="11"/>
  <c r="J28" i="11"/>
  <c r="G28" i="11"/>
  <c r="H28" i="11"/>
  <c r="F28" i="8"/>
  <c r="I27" i="8"/>
  <c r="J27" i="8"/>
  <c r="H27" i="8"/>
  <c r="G27" i="8"/>
  <c r="F35" i="12" l="1"/>
  <c r="I34" i="12"/>
  <c r="H34" i="12"/>
  <c r="J34" i="12"/>
  <c r="G34" i="12"/>
  <c r="F30" i="11"/>
  <c r="J29" i="11"/>
  <c r="I29" i="11"/>
  <c r="G29" i="11"/>
  <c r="H29" i="11"/>
  <c r="J28" i="8"/>
  <c r="G28" i="8"/>
  <c r="F29" i="8"/>
  <c r="I28" i="8"/>
  <c r="H28" i="8"/>
  <c r="F36" i="12" l="1"/>
  <c r="J35" i="12"/>
  <c r="I35" i="12"/>
  <c r="H35" i="12"/>
  <c r="G35" i="12"/>
  <c r="F31" i="11"/>
  <c r="G30" i="11"/>
  <c r="H30" i="11"/>
  <c r="I30" i="11"/>
  <c r="J30" i="11"/>
  <c r="G29" i="8"/>
  <c r="J29" i="8"/>
  <c r="H29" i="8"/>
  <c r="F30" i="8"/>
  <c r="I29" i="8"/>
  <c r="F37" i="12" l="1"/>
  <c r="J36" i="12"/>
  <c r="I36" i="12"/>
  <c r="G36" i="12"/>
  <c r="H36" i="12"/>
  <c r="F32" i="11"/>
  <c r="H31" i="11"/>
  <c r="G31" i="11"/>
  <c r="I31" i="11"/>
  <c r="J31" i="11"/>
  <c r="H30" i="8"/>
  <c r="G30" i="8"/>
  <c r="F31" i="8"/>
  <c r="I30" i="8"/>
  <c r="J30" i="8"/>
  <c r="F38" i="12" l="1"/>
  <c r="I37" i="12"/>
  <c r="J37" i="12"/>
  <c r="G37" i="12"/>
  <c r="H37" i="12"/>
  <c r="F33" i="11"/>
  <c r="I32" i="11"/>
  <c r="G32" i="11"/>
  <c r="H32" i="11"/>
  <c r="J32" i="11"/>
  <c r="F32" i="8"/>
  <c r="I31" i="8"/>
  <c r="H31" i="8"/>
  <c r="J31" i="8"/>
  <c r="G31" i="8"/>
  <c r="F39" i="12" l="1"/>
  <c r="J38" i="12"/>
  <c r="G38" i="12"/>
  <c r="H38" i="12"/>
  <c r="I38" i="12"/>
  <c r="F34" i="11"/>
  <c r="J33" i="11"/>
  <c r="G33" i="11"/>
  <c r="H33" i="11"/>
  <c r="I33" i="11"/>
  <c r="J32" i="8"/>
  <c r="F33" i="8"/>
  <c r="I32" i="8"/>
  <c r="G32" i="8"/>
  <c r="H32" i="8"/>
  <c r="F40" i="12" l="1"/>
  <c r="G39" i="12"/>
  <c r="H39" i="12"/>
  <c r="I39" i="12"/>
  <c r="J39" i="12"/>
  <c r="F35" i="11"/>
  <c r="G34" i="11"/>
  <c r="H34" i="11"/>
  <c r="I34" i="11"/>
  <c r="J34" i="11"/>
  <c r="G33" i="8"/>
  <c r="J33" i="8"/>
  <c r="H33" i="8"/>
  <c r="F34" i="8"/>
  <c r="I33" i="8"/>
  <c r="F41" i="12" l="1"/>
  <c r="G40" i="12"/>
  <c r="H40" i="12"/>
  <c r="I40" i="12"/>
  <c r="J40" i="12"/>
  <c r="F36" i="11"/>
  <c r="H35" i="11"/>
  <c r="G35" i="11"/>
  <c r="I35" i="11"/>
  <c r="J35" i="11"/>
  <c r="H34" i="8"/>
  <c r="G34" i="8"/>
  <c r="I34" i="8"/>
  <c r="F35" i="8"/>
  <c r="J34" i="8"/>
  <c r="F42" i="12" l="1"/>
  <c r="H41" i="12"/>
  <c r="G41" i="12"/>
  <c r="I41" i="12"/>
  <c r="J41" i="12"/>
  <c r="F37" i="11"/>
  <c r="I36" i="11"/>
  <c r="J36" i="11"/>
  <c r="G36" i="11"/>
  <c r="H36" i="11"/>
  <c r="F36" i="8"/>
  <c r="I35" i="8"/>
  <c r="J35" i="8"/>
  <c r="H35" i="8"/>
  <c r="G35" i="8"/>
  <c r="I42" i="12" l="1"/>
  <c r="F43" i="12"/>
  <c r="H42" i="12"/>
  <c r="G42" i="12"/>
  <c r="J42" i="12"/>
  <c r="F38" i="11"/>
  <c r="J37" i="11"/>
  <c r="G37" i="11"/>
  <c r="H37" i="11"/>
  <c r="I37" i="11"/>
  <c r="J36" i="8"/>
  <c r="F37" i="8"/>
  <c r="G36" i="8"/>
  <c r="H36" i="8"/>
  <c r="I36" i="8"/>
  <c r="J43" i="12" l="1"/>
  <c r="F44" i="12"/>
  <c r="I43" i="12"/>
  <c r="G43" i="12"/>
  <c r="H43" i="12"/>
  <c r="F39" i="11"/>
  <c r="G38" i="11"/>
  <c r="H38" i="11"/>
  <c r="I38" i="11"/>
  <c r="J38" i="11"/>
  <c r="G37" i="8"/>
  <c r="H37" i="8"/>
  <c r="F38" i="8"/>
  <c r="J37" i="8"/>
  <c r="I37" i="8"/>
  <c r="F45" i="12" l="1"/>
  <c r="J44" i="12"/>
  <c r="H44" i="12"/>
  <c r="I44" i="12"/>
  <c r="G44" i="12"/>
  <c r="H39" i="11"/>
  <c r="F40" i="11"/>
  <c r="G39" i="11"/>
  <c r="I39" i="11"/>
  <c r="J39" i="11"/>
  <c r="H38" i="8"/>
  <c r="I38" i="8"/>
  <c r="F39" i="8"/>
  <c r="J38" i="8"/>
  <c r="G38" i="8"/>
  <c r="F46" i="12" l="1"/>
  <c r="I45" i="12"/>
  <c r="J45" i="12"/>
  <c r="G45" i="12"/>
  <c r="H45" i="12"/>
  <c r="F41" i="11"/>
  <c r="I40" i="11"/>
  <c r="H40" i="11"/>
  <c r="J40" i="11"/>
  <c r="G40" i="11"/>
  <c r="F40" i="8"/>
  <c r="I39" i="8"/>
  <c r="J39" i="8"/>
  <c r="H39" i="8"/>
  <c r="G39" i="8"/>
  <c r="F47" i="12" l="1"/>
  <c r="H46" i="12"/>
  <c r="J46" i="12"/>
  <c r="G46" i="12"/>
  <c r="I46" i="12"/>
  <c r="F42" i="11"/>
  <c r="J41" i="11"/>
  <c r="I41" i="11"/>
  <c r="G41" i="11"/>
  <c r="H41" i="11"/>
  <c r="J40" i="8"/>
  <c r="F41" i="8"/>
  <c r="G40" i="8"/>
  <c r="H40" i="8"/>
  <c r="I40" i="8"/>
  <c r="F48" i="12" l="1"/>
  <c r="H47" i="12"/>
  <c r="I47" i="12"/>
  <c r="J47" i="12"/>
  <c r="G47" i="12"/>
  <c r="F43" i="11"/>
  <c r="I42" i="11"/>
  <c r="J42" i="11"/>
  <c r="G42" i="11"/>
  <c r="H42" i="11"/>
  <c r="G41" i="8"/>
  <c r="H41" i="8"/>
  <c r="F42" i="8"/>
  <c r="J41" i="8"/>
  <c r="I41" i="8"/>
  <c r="F49" i="12" l="1"/>
  <c r="G48" i="12"/>
  <c r="H48" i="12"/>
  <c r="I48" i="12"/>
  <c r="J48" i="12"/>
  <c r="F44" i="11"/>
  <c r="J43" i="11"/>
  <c r="H43" i="11"/>
  <c r="I43" i="11"/>
  <c r="G43" i="11"/>
  <c r="F43" i="8"/>
  <c r="H42" i="8"/>
  <c r="J42" i="8"/>
  <c r="G42" i="8"/>
  <c r="I42" i="8"/>
  <c r="F50" i="12" l="1"/>
  <c r="H49" i="12"/>
  <c r="G49" i="12"/>
  <c r="I49" i="12"/>
  <c r="J49" i="12"/>
  <c r="F45" i="11"/>
  <c r="H44" i="11"/>
  <c r="G44" i="11"/>
  <c r="I44" i="11"/>
  <c r="J44" i="11"/>
  <c r="F44" i="8"/>
  <c r="G43" i="8"/>
  <c r="I43" i="8"/>
  <c r="J43" i="8"/>
  <c r="H43" i="8"/>
  <c r="F51" i="12" l="1"/>
  <c r="I50" i="12"/>
  <c r="H50" i="12"/>
  <c r="J50" i="12"/>
  <c r="G50" i="12"/>
  <c r="F46" i="11"/>
  <c r="H45" i="11"/>
  <c r="G45" i="11"/>
  <c r="J45" i="11"/>
  <c r="I45" i="11"/>
  <c r="F45" i="8"/>
  <c r="I44" i="8"/>
  <c r="G44" i="8"/>
  <c r="H44" i="8"/>
  <c r="J44" i="8"/>
  <c r="J51" i="12" l="1"/>
  <c r="F52" i="12"/>
  <c r="I51" i="12"/>
  <c r="H51" i="12"/>
  <c r="G51" i="12"/>
  <c r="F47" i="11"/>
  <c r="I46" i="11"/>
  <c r="J46" i="11"/>
  <c r="G46" i="11"/>
  <c r="H46" i="11"/>
  <c r="F46" i="8"/>
  <c r="H45" i="8"/>
  <c r="G45" i="8"/>
  <c r="I45" i="8"/>
  <c r="J45" i="8"/>
  <c r="F53" i="12" l="1"/>
  <c r="J52" i="12"/>
  <c r="I52" i="12"/>
  <c r="G52" i="12"/>
  <c r="H52" i="12"/>
  <c r="F48" i="11"/>
  <c r="H47" i="11"/>
  <c r="I47" i="11"/>
  <c r="J47" i="11"/>
  <c r="G47" i="11"/>
  <c r="F47" i="8"/>
  <c r="G46" i="8"/>
  <c r="J46" i="8"/>
  <c r="H46" i="8"/>
  <c r="I46" i="8"/>
  <c r="F54" i="12" l="1"/>
  <c r="I53" i="12"/>
  <c r="J53" i="12"/>
  <c r="G53" i="12"/>
  <c r="H53" i="12"/>
  <c r="F49" i="11"/>
  <c r="G48" i="11"/>
  <c r="H48" i="11"/>
  <c r="I48" i="11"/>
  <c r="J48" i="11"/>
  <c r="F48" i="8"/>
  <c r="G47" i="8"/>
  <c r="I47" i="8"/>
  <c r="J47" i="8"/>
  <c r="H47" i="8"/>
  <c r="F55" i="12" l="1"/>
  <c r="J54" i="12"/>
  <c r="G54" i="12"/>
  <c r="H54" i="12"/>
  <c r="I54" i="12"/>
  <c r="F50" i="11"/>
  <c r="G49" i="11"/>
  <c r="J49" i="11"/>
  <c r="I49" i="11"/>
  <c r="H49" i="11"/>
  <c r="F49" i="8"/>
  <c r="H48" i="8"/>
  <c r="I48" i="8"/>
  <c r="J48" i="8"/>
  <c r="G48" i="8"/>
  <c r="F56" i="12" l="1"/>
  <c r="G55" i="12"/>
  <c r="H55" i="12"/>
  <c r="I55" i="12"/>
  <c r="J55" i="12"/>
  <c r="F51" i="11"/>
  <c r="I50" i="11"/>
  <c r="H50" i="11"/>
  <c r="J50" i="11"/>
  <c r="G50" i="11"/>
  <c r="F50" i="8"/>
  <c r="H49" i="8"/>
  <c r="G49" i="8"/>
  <c r="I49" i="8"/>
  <c r="J49" i="8"/>
  <c r="G56" i="12" l="1"/>
  <c r="F57" i="12"/>
  <c r="H56" i="12"/>
  <c r="I56" i="12"/>
  <c r="J56" i="12"/>
  <c r="F52" i="11"/>
  <c r="I51" i="11"/>
  <c r="G51" i="11"/>
  <c r="J51" i="11"/>
  <c r="H51" i="11"/>
  <c r="F51" i="8"/>
  <c r="I50" i="8"/>
  <c r="G50" i="8"/>
  <c r="H50" i="8"/>
  <c r="J50" i="8"/>
  <c r="H57" i="12" l="1"/>
  <c r="F58" i="12"/>
  <c r="G57" i="12"/>
  <c r="I57" i="12"/>
  <c r="J57" i="12"/>
  <c r="F53" i="11"/>
  <c r="H52" i="11"/>
  <c r="G52" i="11"/>
  <c r="I52" i="11"/>
  <c r="J52" i="11"/>
  <c r="F52" i="8"/>
  <c r="G51" i="8"/>
  <c r="H51" i="8"/>
  <c r="I51" i="8"/>
  <c r="J51" i="8"/>
  <c r="F59" i="12" l="1"/>
  <c r="I58" i="12"/>
  <c r="H58" i="12"/>
  <c r="G58" i="12"/>
  <c r="J58" i="12"/>
  <c r="F54" i="11"/>
  <c r="H53" i="11"/>
  <c r="G53" i="11"/>
  <c r="J53" i="11"/>
  <c r="I53" i="11"/>
  <c r="F53" i="8"/>
  <c r="H52" i="8"/>
  <c r="I52" i="8"/>
  <c r="J52" i="8"/>
  <c r="G52" i="8"/>
  <c r="J59" i="12" l="1"/>
  <c r="F60" i="12"/>
  <c r="I59" i="12"/>
  <c r="G59" i="12"/>
  <c r="H59" i="12"/>
  <c r="F55" i="11"/>
  <c r="I54" i="11"/>
  <c r="G54" i="11"/>
  <c r="H54" i="11"/>
  <c r="J54" i="11"/>
  <c r="I53" i="8"/>
  <c r="F54" i="8"/>
  <c r="H53" i="8"/>
  <c r="G53" i="8"/>
  <c r="J53" i="8"/>
  <c r="F61" i="12" l="1"/>
  <c r="J60" i="12"/>
  <c r="H60" i="12"/>
  <c r="I60" i="12"/>
  <c r="G60" i="12"/>
  <c r="F56" i="11"/>
  <c r="I55" i="11"/>
  <c r="G55" i="11"/>
  <c r="H55" i="11"/>
  <c r="J55" i="11"/>
  <c r="F55" i="8"/>
  <c r="J54" i="8"/>
  <c r="H54" i="8"/>
  <c r="I54" i="8"/>
  <c r="G54" i="8"/>
  <c r="F62" i="12" l="1"/>
  <c r="I61" i="12"/>
  <c r="J61" i="12"/>
  <c r="G61" i="12"/>
  <c r="H61" i="12"/>
  <c r="F57" i="11"/>
  <c r="H56" i="11"/>
  <c r="G56" i="11"/>
  <c r="I56" i="11"/>
  <c r="J56" i="11"/>
  <c r="F56" i="8"/>
  <c r="J55" i="8"/>
  <c r="G55" i="8"/>
  <c r="H55" i="8"/>
  <c r="I55" i="8"/>
  <c r="F63" i="12" l="1"/>
  <c r="H62" i="12"/>
  <c r="G62" i="12"/>
  <c r="I62" i="12"/>
  <c r="J62" i="12"/>
  <c r="F58" i="11"/>
  <c r="G57" i="11"/>
  <c r="J57" i="11"/>
  <c r="I57" i="11"/>
  <c r="H57" i="11"/>
  <c r="F57" i="8"/>
  <c r="I56" i="8"/>
  <c r="H56" i="8"/>
  <c r="J56" i="8"/>
  <c r="G56" i="8"/>
  <c r="F64" i="12" l="1"/>
  <c r="H63" i="12"/>
  <c r="I63" i="12"/>
  <c r="J63" i="12"/>
  <c r="G63" i="12"/>
  <c r="I58" i="11"/>
  <c r="F59" i="11"/>
  <c r="J58" i="11"/>
  <c r="G58" i="11"/>
  <c r="H58" i="11"/>
  <c r="F58" i="8"/>
  <c r="I57" i="8"/>
  <c r="H57" i="8"/>
  <c r="G57" i="8"/>
  <c r="J57" i="8"/>
  <c r="F65" i="12" l="1"/>
  <c r="G64" i="12"/>
  <c r="H64" i="12"/>
  <c r="I64" i="12"/>
  <c r="J64" i="12"/>
  <c r="F60" i="11"/>
  <c r="J59" i="11"/>
  <c r="H59" i="11"/>
  <c r="I59" i="11"/>
  <c r="G59" i="11"/>
  <c r="F59" i="8"/>
  <c r="J58" i="8"/>
  <c r="H58" i="8"/>
  <c r="I58" i="8"/>
  <c r="G58" i="8"/>
  <c r="H65" i="12" l="1"/>
  <c r="F66" i="12"/>
  <c r="G65" i="12"/>
  <c r="I65" i="12"/>
  <c r="J65" i="12"/>
  <c r="F61" i="11"/>
  <c r="H60" i="11"/>
  <c r="G60" i="11"/>
  <c r="I60" i="11"/>
  <c r="J60" i="11"/>
  <c r="F60" i="8"/>
  <c r="G59" i="8"/>
  <c r="I59" i="8"/>
  <c r="J59" i="8"/>
  <c r="H59" i="8"/>
  <c r="F67" i="12" l="1"/>
  <c r="I66" i="12"/>
  <c r="H66" i="12"/>
  <c r="J66" i="12"/>
  <c r="G66" i="12"/>
  <c r="F62" i="11"/>
  <c r="H61" i="11"/>
  <c r="G61" i="11"/>
  <c r="J61" i="11"/>
  <c r="I61" i="11"/>
  <c r="F61" i="8"/>
  <c r="I60" i="8"/>
  <c r="G60" i="8"/>
  <c r="H60" i="8"/>
  <c r="J60" i="8"/>
  <c r="J67" i="12" l="1"/>
  <c r="F68" i="12"/>
  <c r="I67" i="12"/>
  <c r="H67" i="12"/>
  <c r="G67" i="12"/>
  <c r="F63" i="11"/>
  <c r="I62" i="11"/>
  <c r="J62" i="11"/>
  <c r="G62" i="11"/>
  <c r="H62" i="11"/>
  <c r="F62" i="8"/>
  <c r="H61" i="8"/>
  <c r="G61" i="8"/>
  <c r="J61" i="8"/>
  <c r="I61" i="8"/>
  <c r="F69" i="12" l="1"/>
  <c r="J68" i="12"/>
  <c r="I68" i="12"/>
  <c r="G68" i="12"/>
  <c r="H68" i="12"/>
  <c r="F64" i="11"/>
  <c r="H63" i="11"/>
  <c r="J63" i="11"/>
  <c r="I63" i="11"/>
  <c r="G63" i="11"/>
  <c r="F63" i="8"/>
  <c r="I62" i="8"/>
  <c r="G62" i="8"/>
  <c r="H62" i="8"/>
  <c r="J62" i="8"/>
  <c r="F70" i="12" l="1"/>
  <c r="I69" i="12"/>
  <c r="J69" i="12"/>
  <c r="G69" i="12"/>
  <c r="H69" i="12"/>
  <c r="F65" i="11"/>
  <c r="G64" i="11"/>
  <c r="H64" i="11"/>
  <c r="I64" i="11"/>
  <c r="J64" i="11"/>
  <c r="F64" i="8"/>
  <c r="G63" i="8"/>
  <c r="I63" i="8"/>
  <c r="J63" i="8"/>
  <c r="H63" i="8"/>
  <c r="F71" i="12" l="1"/>
  <c r="J70" i="12"/>
  <c r="G70" i="12"/>
  <c r="H70" i="12"/>
  <c r="I70" i="12"/>
  <c r="F66" i="11"/>
  <c r="G65" i="11"/>
  <c r="J65" i="11"/>
  <c r="H65" i="11"/>
  <c r="I65" i="11"/>
  <c r="F65" i="8"/>
  <c r="I64" i="8"/>
  <c r="G64" i="8"/>
  <c r="H64" i="8"/>
  <c r="J64" i="8"/>
  <c r="F72" i="12" l="1"/>
  <c r="G71" i="12"/>
  <c r="H71" i="12"/>
  <c r="I71" i="12"/>
  <c r="J71" i="12"/>
  <c r="F67" i="11"/>
  <c r="I66" i="11"/>
  <c r="H66" i="11"/>
  <c r="J66" i="11"/>
  <c r="G66" i="11"/>
  <c r="F66" i="8"/>
  <c r="H65" i="8"/>
  <c r="G65" i="8"/>
  <c r="I65" i="8"/>
  <c r="J65" i="8"/>
  <c r="F73" i="12" l="1"/>
  <c r="G72" i="12"/>
  <c r="H72" i="12"/>
  <c r="I72" i="12"/>
  <c r="J72" i="12"/>
  <c r="F68" i="11"/>
  <c r="J67" i="11"/>
  <c r="G67" i="11"/>
  <c r="H67" i="11"/>
  <c r="I67" i="11"/>
  <c r="F67" i="8"/>
  <c r="G66" i="8"/>
  <c r="I66" i="8"/>
  <c r="J66" i="8"/>
  <c r="H66" i="8"/>
  <c r="F74" i="12" l="1"/>
  <c r="H73" i="12"/>
  <c r="G73" i="12"/>
  <c r="I73" i="12"/>
  <c r="J73" i="12"/>
  <c r="F69" i="11"/>
  <c r="H68" i="11"/>
  <c r="I68" i="11"/>
  <c r="J68" i="11"/>
  <c r="G68" i="11"/>
  <c r="F68" i="8"/>
  <c r="G67" i="8"/>
  <c r="H67" i="8"/>
  <c r="J67" i="8"/>
  <c r="I67" i="8"/>
  <c r="I74" i="12" l="1"/>
  <c r="F75" i="12"/>
  <c r="H74" i="12"/>
  <c r="G74" i="12"/>
  <c r="J74" i="12"/>
  <c r="F70" i="11"/>
  <c r="H69" i="11"/>
  <c r="G69" i="11"/>
  <c r="J69" i="11"/>
  <c r="I69" i="11"/>
  <c r="F69" i="8"/>
  <c r="H68" i="8"/>
  <c r="I68" i="8"/>
  <c r="G68" i="8"/>
  <c r="J68" i="8"/>
  <c r="F76" i="12" l="1"/>
  <c r="J75" i="12"/>
  <c r="I75" i="12"/>
  <c r="G75" i="12"/>
  <c r="H75" i="12"/>
  <c r="F71" i="11"/>
  <c r="G70" i="11"/>
  <c r="H70" i="11"/>
  <c r="J70" i="11"/>
  <c r="I70" i="11"/>
  <c r="F70" i="8"/>
  <c r="H69" i="8"/>
  <c r="G69" i="8"/>
  <c r="I69" i="8"/>
  <c r="J69" i="8"/>
  <c r="F77" i="12" l="1"/>
  <c r="J76" i="12"/>
  <c r="H76" i="12"/>
  <c r="I76" i="12"/>
  <c r="G76" i="12"/>
  <c r="F72" i="11"/>
  <c r="I71" i="11"/>
  <c r="G71" i="11"/>
  <c r="H71" i="11"/>
  <c r="J71" i="11"/>
  <c r="F71" i="8"/>
  <c r="I70" i="8"/>
  <c r="H70" i="8"/>
  <c r="J70" i="8"/>
  <c r="G70" i="8"/>
  <c r="F78" i="12" l="1"/>
  <c r="I77" i="12"/>
  <c r="J77" i="12"/>
  <c r="G77" i="12"/>
  <c r="H77" i="12"/>
  <c r="F73" i="11"/>
  <c r="H72" i="11"/>
  <c r="J72" i="11"/>
  <c r="G72" i="11"/>
  <c r="I72" i="11"/>
  <c r="F72" i="8"/>
  <c r="G71" i="8"/>
  <c r="H71" i="8"/>
  <c r="J71" i="8"/>
  <c r="I71" i="8"/>
  <c r="F79" i="12" l="1"/>
  <c r="I78" i="12"/>
  <c r="G78" i="12"/>
  <c r="J78" i="12"/>
  <c r="H78" i="12"/>
  <c r="F74" i="11"/>
  <c r="G73" i="11"/>
  <c r="J73" i="11"/>
  <c r="H73" i="11"/>
  <c r="I73" i="11"/>
  <c r="F73" i="8"/>
  <c r="G72" i="8"/>
  <c r="I72" i="8"/>
  <c r="H72" i="8"/>
  <c r="J72" i="8"/>
  <c r="F80" i="12" l="1"/>
  <c r="H79" i="12"/>
  <c r="I79" i="12"/>
  <c r="J79" i="12"/>
  <c r="G79" i="12"/>
  <c r="I74" i="11"/>
  <c r="F75" i="11"/>
  <c r="J74" i="11"/>
  <c r="G74" i="11"/>
  <c r="H74" i="11"/>
  <c r="F74" i="8"/>
  <c r="I73" i="8"/>
  <c r="H73" i="8"/>
  <c r="G73" i="8"/>
  <c r="J73" i="8"/>
  <c r="F81" i="12" l="1"/>
  <c r="G80" i="12"/>
  <c r="H80" i="12"/>
  <c r="I80" i="12"/>
  <c r="J80" i="12"/>
  <c r="F76" i="11"/>
  <c r="J75" i="11"/>
  <c r="H75" i="11"/>
  <c r="I75" i="11"/>
  <c r="G75" i="11"/>
  <c r="F75" i="8"/>
  <c r="J74" i="8"/>
  <c r="H74" i="8"/>
  <c r="I74" i="8"/>
  <c r="G74" i="8"/>
  <c r="H81" i="12" l="1"/>
  <c r="F82" i="12"/>
  <c r="G81" i="12"/>
  <c r="I81" i="12"/>
  <c r="J81" i="12"/>
  <c r="F77" i="11"/>
  <c r="H76" i="11"/>
  <c r="G76" i="11"/>
  <c r="I76" i="11"/>
  <c r="J76" i="11"/>
  <c r="F76" i="8"/>
  <c r="G75" i="8"/>
  <c r="I75" i="8"/>
  <c r="J75" i="8"/>
  <c r="H75" i="8"/>
  <c r="I82" i="12" l="1"/>
  <c r="F83" i="12"/>
  <c r="H82" i="12"/>
  <c r="J82" i="12"/>
  <c r="G82" i="12"/>
  <c r="F78" i="11"/>
  <c r="H77" i="11"/>
  <c r="G77" i="11"/>
  <c r="J77" i="11"/>
  <c r="I77" i="11"/>
  <c r="F77" i="8"/>
  <c r="I76" i="8"/>
  <c r="G76" i="8"/>
  <c r="H76" i="8"/>
  <c r="J76" i="8"/>
  <c r="J83" i="12" l="1"/>
  <c r="F84" i="12"/>
  <c r="I83" i="12"/>
  <c r="H83" i="12"/>
  <c r="G83" i="12"/>
  <c r="F79" i="11"/>
  <c r="I78" i="11"/>
  <c r="J78" i="11"/>
  <c r="G78" i="11"/>
  <c r="H78" i="11"/>
  <c r="F78" i="8"/>
  <c r="H77" i="8"/>
  <c r="G77" i="8"/>
  <c r="J77" i="8"/>
  <c r="I77" i="8"/>
  <c r="F85" i="12" l="1"/>
  <c r="J84" i="12"/>
  <c r="I84" i="12"/>
  <c r="H84" i="12"/>
  <c r="G84" i="12"/>
  <c r="F80" i="11"/>
  <c r="J79" i="11"/>
  <c r="H79" i="11"/>
  <c r="I79" i="11"/>
  <c r="G79" i="11"/>
  <c r="F79" i="8"/>
  <c r="I78" i="8"/>
  <c r="G78" i="8"/>
  <c r="H78" i="8"/>
  <c r="J78" i="8"/>
  <c r="F86" i="12" l="1"/>
  <c r="I85" i="12"/>
  <c r="J85" i="12"/>
  <c r="G85" i="12"/>
  <c r="H85" i="12"/>
  <c r="F81" i="11"/>
  <c r="G80" i="11"/>
  <c r="H80" i="11"/>
  <c r="I80" i="11"/>
  <c r="J80" i="11"/>
  <c r="F80" i="8"/>
  <c r="G79" i="8"/>
  <c r="I79" i="8"/>
  <c r="J79" i="8"/>
  <c r="H79" i="8"/>
  <c r="F87" i="12" l="1"/>
  <c r="J86" i="12"/>
  <c r="G86" i="12"/>
  <c r="H86" i="12"/>
  <c r="I86" i="12"/>
  <c r="F82" i="11"/>
  <c r="G81" i="11"/>
  <c r="J81" i="11"/>
  <c r="H81" i="11"/>
  <c r="I81" i="11"/>
  <c r="F81" i="8"/>
  <c r="I80" i="8"/>
  <c r="G80" i="8"/>
  <c r="J80" i="8"/>
  <c r="H80" i="8"/>
  <c r="F88" i="12" l="1"/>
  <c r="G87" i="12"/>
  <c r="H87" i="12"/>
  <c r="I87" i="12"/>
  <c r="J87" i="12"/>
  <c r="F83" i="11"/>
  <c r="H82" i="11"/>
  <c r="J82" i="11"/>
  <c r="I82" i="11"/>
  <c r="G82" i="11"/>
  <c r="F82" i="8"/>
  <c r="H81" i="8"/>
  <c r="G81" i="8"/>
  <c r="I81" i="8"/>
  <c r="J81" i="8"/>
  <c r="F89" i="12" l="1"/>
  <c r="G88" i="12"/>
  <c r="H88" i="12"/>
  <c r="I88" i="12"/>
  <c r="J88" i="12"/>
  <c r="F84" i="11"/>
  <c r="G83" i="11"/>
  <c r="H83" i="11"/>
  <c r="J83" i="11"/>
  <c r="I83" i="11"/>
  <c r="F83" i="8"/>
  <c r="G82" i="8"/>
  <c r="J82" i="8"/>
  <c r="I82" i="8"/>
  <c r="H82" i="8"/>
  <c r="F90" i="12" l="1"/>
  <c r="H89" i="12"/>
  <c r="G89" i="12"/>
  <c r="I89" i="12"/>
  <c r="J89" i="12"/>
  <c r="F85" i="11"/>
  <c r="H84" i="11"/>
  <c r="I84" i="11"/>
  <c r="G84" i="11"/>
  <c r="J84" i="11"/>
  <c r="F84" i="8"/>
  <c r="G83" i="8"/>
  <c r="H83" i="8"/>
  <c r="J83" i="8"/>
  <c r="I83" i="8"/>
  <c r="H90" i="12" l="1"/>
  <c r="F91" i="12"/>
  <c r="I90" i="12"/>
  <c r="G90" i="12"/>
  <c r="J90" i="12"/>
  <c r="F86" i="11"/>
  <c r="H85" i="11"/>
  <c r="G85" i="11"/>
  <c r="J85" i="11"/>
  <c r="I85" i="11"/>
  <c r="F85" i="8"/>
  <c r="H84" i="8"/>
  <c r="I84" i="8"/>
  <c r="G84" i="8"/>
  <c r="J84" i="8"/>
  <c r="I91" i="12" l="1"/>
  <c r="F92" i="12"/>
  <c r="J91" i="12"/>
  <c r="G91" i="12"/>
  <c r="H91" i="12"/>
  <c r="F87" i="11"/>
  <c r="G86" i="11"/>
  <c r="H86" i="11"/>
  <c r="I86" i="11"/>
  <c r="J86" i="11"/>
  <c r="F86" i="8"/>
  <c r="H85" i="8"/>
  <c r="G85" i="8"/>
  <c r="J85" i="8"/>
  <c r="I85" i="8"/>
  <c r="J92" i="12" l="1"/>
  <c r="F93" i="12"/>
  <c r="H92" i="12"/>
  <c r="I92" i="12"/>
  <c r="G92" i="12"/>
  <c r="F88" i="11"/>
  <c r="I87" i="11"/>
  <c r="G87" i="11"/>
  <c r="J87" i="11"/>
  <c r="H87" i="11"/>
  <c r="F87" i="8"/>
  <c r="I86" i="8"/>
  <c r="H86" i="8"/>
  <c r="J86" i="8"/>
  <c r="G86" i="8"/>
  <c r="F94" i="12" l="1"/>
  <c r="I93" i="12"/>
  <c r="J93" i="12"/>
  <c r="G93" i="12"/>
  <c r="H93" i="12"/>
  <c r="F89" i="11"/>
  <c r="H88" i="11"/>
  <c r="G88" i="11"/>
  <c r="I88" i="11"/>
  <c r="J88" i="11"/>
  <c r="F88" i="8"/>
  <c r="H87" i="8"/>
  <c r="G87" i="8"/>
  <c r="J87" i="8"/>
  <c r="I87" i="8"/>
  <c r="F95" i="12" l="1"/>
  <c r="J94" i="12"/>
  <c r="G94" i="12"/>
  <c r="I94" i="12"/>
  <c r="H94" i="12"/>
  <c r="F90" i="11"/>
  <c r="G89" i="11"/>
  <c r="J89" i="11"/>
  <c r="I89" i="11"/>
  <c r="H89" i="11"/>
  <c r="F89" i="8"/>
  <c r="I88" i="8"/>
  <c r="G88" i="8"/>
  <c r="H88" i="8"/>
  <c r="J88" i="8"/>
  <c r="F96" i="12" l="1"/>
  <c r="H95" i="12"/>
  <c r="I95" i="12"/>
  <c r="J95" i="12"/>
  <c r="G95" i="12"/>
  <c r="F91" i="11"/>
  <c r="I90" i="11"/>
  <c r="J90" i="11"/>
  <c r="G90" i="11"/>
  <c r="H90" i="11"/>
  <c r="F90" i="8"/>
  <c r="I89" i="8"/>
  <c r="H89" i="8"/>
  <c r="G89" i="8"/>
  <c r="J89" i="8"/>
  <c r="F97" i="12" l="1"/>
  <c r="G96" i="12"/>
  <c r="H96" i="12"/>
  <c r="I96" i="12"/>
  <c r="J96" i="12"/>
  <c r="F92" i="11"/>
  <c r="J91" i="11"/>
  <c r="H91" i="11"/>
  <c r="I91" i="11"/>
  <c r="G91" i="11"/>
  <c r="F91" i="8"/>
  <c r="J90" i="8"/>
  <c r="H90" i="8"/>
  <c r="I90" i="8"/>
  <c r="G90" i="8"/>
  <c r="G97" i="12" l="1"/>
  <c r="F98" i="12"/>
  <c r="H97" i="12"/>
  <c r="I97" i="12"/>
  <c r="J97" i="12"/>
  <c r="F93" i="11"/>
  <c r="H92" i="11"/>
  <c r="G92" i="11"/>
  <c r="I92" i="11"/>
  <c r="J92" i="11"/>
  <c r="F92" i="8"/>
  <c r="G91" i="8"/>
  <c r="I91" i="8"/>
  <c r="J91" i="8"/>
  <c r="H91" i="8"/>
  <c r="H98" i="12" l="1"/>
  <c r="F99" i="12"/>
  <c r="I98" i="12"/>
  <c r="J98" i="12"/>
  <c r="G98" i="12"/>
  <c r="F94" i="11"/>
  <c r="H93" i="11"/>
  <c r="G93" i="11"/>
  <c r="J93" i="11"/>
  <c r="I93" i="11"/>
  <c r="F93" i="8"/>
  <c r="I92" i="8"/>
  <c r="G92" i="8"/>
  <c r="J92" i="8"/>
  <c r="H92" i="8"/>
  <c r="F100" i="12" l="1"/>
  <c r="J99" i="12"/>
  <c r="I99" i="12"/>
  <c r="H99" i="12"/>
  <c r="G99" i="12"/>
  <c r="F95" i="11"/>
  <c r="I94" i="11"/>
  <c r="H94" i="11"/>
  <c r="J94" i="11"/>
  <c r="G94" i="11"/>
  <c r="F94" i="8"/>
  <c r="H93" i="8"/>
  <c r="G93" i="8"/>
  <c r="I93" i="8"/>
  <c r="J93" i="8"/>
  <c r="J100" i="12" l="1"/>
  <c r="F101" i="12"/>
  <c r="I100" i="12"/>
  <c r="G100" i="12"/>
  <c r="H100" i="12"/>
  <c r="F96" i="11"/>
  <c r="J95" i="11"/>
  <c r="H95" i="11"/>
  <c r="I95" i="11"/>
  <c r="G95" i="11"/>
  <c r="F95" i="8"/>
  <c r="I94" i="8"/>
  <c r="G94" i="8"/>
  <c r="J94" i="8"/>
  <c r="H94" i="8"/>
  <c r="F102" i="12" l="1"/>
  <c r="I101" i="12"/>
  <c r="J101" i="12"/>
  <c r="G101" i="12"/>
  <c r="H101" i="12"/>
  <c r="F97" i="11"/>
  <c r="G96" i="11"/>
  <c r="H96" i="11"/>
  <c r="I96" i="11"/>
  <c r="J96" i="11"/>
  <c r="F96" i="8"/>
  <c r="G95" i="8"/>
  <c r="I95" i="8"/>
  <c r="J95" i="8"/>
  <c r="H95" i="8"/>
  <c r="F103" i="12" l="1"/>
  <c r="J102" i="12"/>
  <c r="G102" i="12"/>
  <c r="H102" i="12"/>
  <c r="I102" i="12"/>
  <c r="F98" i="11"/>
  <c r="G97" i="11"/>
  <c r="J97" i="11"/>
  <c r="H97" i="11"/>
  <c r="I97" i="11"/>
  <c r="F97" i="8"/>
  <c r="I96" i="8"/>
  <c r="G96" i="8"/>
  <c r="J96" i="8"/>
  <c r="H96" i="8"/>
  <c r="F104" i="12" l="1"/>
  <c r="G103" i="12"/>
  <c r="H103" i="12"/>
  <c r="I103" i="12"/>
  <c r="J103" i="12"/>
  <c r="F99" i="11"/>
  <c r="H98" i="11"/>
  <c r="I98" i="11"/>
  <c r="J98" i="11"/>
  <c r="G98" i="11"/>
  <c r="F98" i="8"/>
  <c r="H97" i="8"/>
  <c r="G97" i="8"/>
  <c r="I97" i="8"/>
  <c r="J97" i="8"/>
  <c r="F105" i="12" l="1"/>
  <c r="G104" i="12"/>
  <c r="H104" i="12"/>
  <c r="I104" i="12"/>
  <c r="J104" i="12"/>
  <c r="F100" i="11"/>
  <c r="G99" i="11"/>
  <c r="J99" i="11"/>
  <c r="H99" i="11"/>
  <c r="I99" i="11"/>
  <c r="F99" i="8"/>
  <c r="J98" i="8"/>
  <c r="G98" i="8"/>
  <c r="I98" i="8"/>
  <c r="H98" i="8"/>
  <c r="F106" i="12" l="1"/>
  <c r="H105" i="12"/>
  <c r="G105" i="12"/>
  <c r="I105" i="12"/>
  <c r="J105" i="12"/>
  <c r="F101" i="11"/>
  <c r="H100" i="11"/>
  <c r="G100" i="11"/>
  <c r="I100" i="11"/>
  <c r="J100" i="11"/>
  <c r="F100" i="8"/>
  <c r="G99" i="8"/>
  <c r="H99" i="8"/>
  <c r="J99" i="8"/>
  <c r="I99" i="8"/>
  <c r="H106" i="12" l="1"/>
  <c r="I106" i="12"/>
  <c r="F107" i="12"/>
  <c r="G106" i="12"/>
  <c r="J106" i="12"/>
  <c r="F102" i="11"/>
  <c r="H101" i="11"/>
  <c r="G101" i="11"/>
  <c r="J101" i="11"/>
  <c r="I101" i="11"/>
  <c r="F101" i="8"/>
  <c r="H100" i="8"/>
  <c r="I100" i="8"/>
  <c r="G100" i="8"/>
  <c r="J100" i="8"/>
  <c r="I107" i="12" l="1"/>
  <c r="J107" i="12"/>
  <c r="F108" i="12"/>
  <c r="G107" i="12"/>
  <c r="H107" i="12"/>
  <c r="F103" i="11"/>
  <c r="G102" i="11"/>
  <c r="I102" i="11"/>
  <c r="H102" i="11"/>
  <c r="J102" i="11"/>
  <c r="F102" i="8"/>
  <c r="H101" i="8"/>
  <c r="G101" i="8"/>
  <c r="I101" i="8"/>
  <c r="J101" i="8"/>
  <c r="J108" i="12" l="1"/>
  <c r="F109" i="12"/>
  <c r="H108" i="12"/>
  <c r="I108" i="12"/>
  <c r="G108" i="12"/>
  <c r="F104" i="11"/>
  <c r="I103" i="11"/>
  <c r="G103" i="11"/>
  <c r="J103" i="11"/>
  <c r="H103" i="11"/>
  <c r="F103" i="8"/>
  <c r="J102" i="8"/>
  <c r="I102" i="8"/>
  <c r="H102" i="8"/>
  <c r="G102" i="8"/>
  <c r="J109" i="12" l="1"/>
  <c r="I109" i="12"/>
  <c r="G109" i="12"/>
  <c r="H109" i="12"/>
  <c r="F105" i="11"/>
  <c r="H104" i="11"/>
  <c r="I104" i="11"/>
  <c r="G104" i="11"/>
  <c r="J104" i="11"/>
  <c r="F104" i="8"/>
  <c r="H103" i="8"/>
  <c r="G103" i="8"/>
  <c r="J103" i="8"/>
  <c r="I103" i="8"/>
  <c r="F106" i="11" l="1"/>
  <c r="G105" i="11"/>
  <c r="J105" i="11"/>
  <c r="I105" i="11"/>
  <c r="H105" i="11"/>
  <c r="F105" i="8"/>
  <c r="I104" i="8"/>
  <c r="G104" i="8"/>
  <c r="J104" i="8"/>
  <c r="H104" i="8"/>
  <c r="I106" i="11" l="1"/>
  <c r="F107" i="11"/>
  <c r="G106" i="11"/>
  <c r="H106" i="11"/>
  <c r="J106" i="11"/>
  <c r="F106" i="8"/>
  <c r="I105" i="8"/>
  <c r="H105" i="8"/>
  <c r="G105" i="8"/>
  <c r="J105" i="8"/>
  <c r="F108" i="11" l="1"/>
  <c r="J107" i="11"/>
  <c r="H107" i="11"/>
  <c r="I107" i="11"/>
  <c r="G107" i="11"/>
  <c r="F107" i="8"/>
  <c r="J106" i="8"/>
  <c r="G106" i="8"/>
  <c r="H106" i="8"/>
  <c r="I106" i="8"/>
  <c r="F109" i="11" l="1"/>
  <c r="H108" i="11"/>
  <c r="G108" i="11"/>
  <c r="I108" i="11"/>
  <c r="J108" i="11"/>
  <c r="F108" i="8"/>
  <c r="G107" i="8"/>
  <c r="I107" i="8"/>
  <c r="J107" i="8"/>
  <c r="H107" i="8"/>
  <c r="G109" i="11" l="1"/>
  <c r="J109" i="11"/>
  <c r="I109" i="11"/>
  <c r="H109" i="11"/>
  <c r="F109" i="8"/>
  <c r="I108" i="8"/>
  <c r="G108" i="8"/>
  <c r="H108" i="8"/>
  <c r="J108" i="8"/>
  <c r="H109" i="8" l="1"/>
  <c r="G109" i="8"/>
  <c r="J109" i="8"/>
  <c r="I109" i="8"/>
</calcChain>
</file>

<file path=xl/sharedStrings.xml><?xml version="1.0" encoding="utf-8"?>
<sst xmlns="http://schemas.openxmlformats.org/spreadsheetml/2006/main" count="307" uniqueCount="185">
  <si>
    <t>ON Semiconductor</t>
  </si>
  <si>
    <t>C. Basso</t>
  </si>
  <si>
    <t>NCP12710 UVLO resistances calculation sheet</t>
  </si>
  <si>
    <t>V</t>
  </si>
  <si>
    <t>µA</t>
  </si>
  <si>
    <t>mV</t>
  </si>
  <si>
    <t>Operating parameters:</t>
  </si>
  <si>
    <r>
      <t>V</t>
    </r>
    <r>
      <rPr>
        <vertAlign val="subscript"/>
        <sz val="11"/>
        <color theme="1"/>
        <rFont val="Calibri"/>
        <family val="2"/>
        <scheme val="minor"/>
      </rPr>
      <t>OFF</t>
    </r>
  </si>
  <si>
    <r>
      <t>V</t>
    </r>
    <r>
      <rPr>
        <vertAlign val="subscript"/>
        <sz val="11"/>
        <color theme="1"/>
        <rFont val="Calibri"/>
        <family val="2"/>
        <scheme val="minor"/>
      </rPr>
      <t>ON</t>
    </r>
  </si>
  <si>
    <r>
      <t>R</t>
    </r>
    <r>
      <rPr>
        <vertAlign val="subscript"/>
        <sz val="11"/>
        <color theme="1"/>
        <rFont val="Calibri"/>
        <family val="2"/>
        <scheme val="minor"/>
      </rPr>
      <t>UV2</t>
    </r>
  </si>
  <si>
    <r>
      <t>k</t>
    </r>
    <r>
      <rPr>
        <sz val="11"/>
        <color theme="1"/>
        <rFont val="Calibri"/>
        <family val="2"/>
      </rPr>
      <t>Ω</t>
    </r>
  </si>
  <si>
    <t>Select a low-side resistance</t>
  </si>
  <si>
    <t>Turn-on voltage</t>
  </si>
  <si>
    <t>Turn-off voltage</t>
  </si>
  <si>
    <r>
      <t>R</t>
    </r>
    <r>
      <rPr>
        <vertAlign val="subscript"/>
        <sz val="11"/>
        <color theme="1"/>
        <rFont val="Calibri"/>
        <family val="2"/>
        <scheme val="minor"/>
      </rPr>
      <t>hys</t>
    </r>
  </si>
  <si>
    <t>Ω</t>
  </si>
  <si>
    <r>
      <t>R</t>
    </r>
    <r>
      <rPr>
        <vertAlign val="subscript"/>
        <sz val="11"/>
        <color theme="1"/>
        <rFont val="Calibri"/>
        <family val="2"/>
        <scheme val="minor"/>
      </rPr>
      <t>UV1</t>
    </r>
  </si>
  <si>
    <t>kΩ</t>
  </si>
  <si>
    <t>Upper side resistance value</t>
  </si>
  <si>
    <t>Series resistance value</t>
  </si>
  <si>
    <t>Enter the selected resistance values:</t>
  </si>
  <si>
    <r>
      <t>V</t>
    </r>
    <r>
      <rPr>
        <vertAlign val="subscript"/>
        <sz val="11"/>
        <color theme="1"/>
        <rFont val="Calibri"/>
        <family val="2"/>
        <scheme val="minor"/>
      </rPr>
      <t>UV(th)</t>
    </r>
  </si>
  <si>
    <r>
      <t>I</t>
    </r>
    <r>
      <rPr>
        <vertAlign val="subscript"/>
        <sz val="11"/>
        <color theme="1"/>
        <rFont val="Calibri"/>
        <family val="2"/>
        <scheme val="minor"/>
      </rPr>
      <t>UV(hys)</t>
    </r>
  </si>
  <si>
    <r>
      <t>V</t>
    </r>
    <r>
      <rPr>
        <vertAlign val="subscript"/>
        <sz val="11"/>
        <color theme="1"/>
        <rFont val="Calibri"/>
        <family val="2"/>
        <scheme val="minor"/>
      </rPr>
      <t>UV(hys)</t>
    </r>
  </si>
  <si>
    <r>
      <t>V</t>
    </r>
    <r>
      <rPr>
        <vertAlign val="subscript"/>
        <sz val="11"/>
        <rFont val="Calibri"/>
        <family val="2"/>
        <scheme val="minor"/>
      </rPr>
      <t>ON</t>
    </r>
  </si>
  <si>
    <r>
      <t>V</t>
    </r>
    <r>
      <rPr>
        <vertAlign val="subscript"/>
        <sz val="11"/>
        <rFont val="Calibri"/>
        <family val="2"/>
        <scheme val="minor"/>
      </rPr>
      <t>OFF</t>
    </r>
  </si>
  <si>
    <r>
      <t>R</t>
    </r>
    <r>
      <rPr>
        <vertAlign val="subscript"/>
        <sz val="11"/>
        <rFont val="Calibri"/>
        <family val="2"/>
        <scheme val="minor"/>
      </rPr>
      <t>UV2</t>
    </r>
  </si>
  <si>
    <r>
      <t>k</t>
    </r>
    <r>
      <rPr>
        <sz val="11"/>
        <rFont val="Calibri"/>
        <family val="2"/>
      </rPr>
      <t>Ω</t>
    </r>
  </si>
  <si>
    <t xml:space="preserve">Rev. 0.2 </t>
  </si>
  <si>
    <r>
      <t>February 21</t>
    </r>
    <r>
      <rPr>
        <vertAlign val="superscript"/>
        <sz val="11"/>
        <color theme="1"/>
        <rFont val="Calibri"/>
        <family val="2"/>
        <scheme val="minor"/>
      </rPr>
      <t>st</t>
    </r>
    <r>
      <rPr>
        <sz val="11"/>
        <color theme="1"/>
        <rFont val="Calibri"/>
        <family val="2"/>
        <scheme val="minor"/>
      </rPr>
      <t xml:space="preserve"> 2019</t>
    </r>
  </si>
  <si>
    <r>
      <t>In case R</t>
    </r>
    <r>
      <rPr>
        <vertAlign val="subscript"/>
        <sz val="11"/>
        <color theme="1"/>
        <rFont val="Calibri"/>
        <family val="2"/>
        <scheme val="minor"/>
      </rPr>
      <t>hys</t>
    </r>
    <r>
      <rPr>
        <sz val="11"/>
        <color theme="1"/>
        <rFont val="Calibri"/>
        <family val="2"/>
        <scheme val="minor"/>
      </rPr>
      <t xml:space="preserve"> is 0 </t>
    </r>
    <r>
      <rPr>
        <sz val="11"/>
        <color theme="1"/>
        <rFont val="Calibri"/>
        <family val="2"/>
      </rPr>
      <t>Ω reduce R</t>
    </r>
    <r>
      <rPr>
        <vertAlign val="subscript"/>
        <sz val="11"/>
        <color theme="1"/>
        <rFont val="Calibri"/>
        <family val="2"/>
      </rPr>
      <t>UV2</t>
    </r>
    <r>
      <rPr>
        <sz val="11"/>
        <color theme="1"/>
        <rFont val="Calibri"/>
        <family val="2"/>
      </rPr>
      <t>.</t>
    </r>
  </si>
  <si>
    <t>Select the turn-on and -off voltages.</t>
  </si>
  <si>
    <t>NCP12710 frequency resistance calculation sheet</t>
  </si>
  <si>
    <t>kHz</t>
  </si>
  <si>
    <r>
      <rPr>
        <b/>
        <sz val="11"/>
        <color theme="1"/>
        <rFont val="Calibri"/>
        <family val="2"/>
        <scheme val="minor"/>
      </rPr>
      <t>Select F</t>
    </r>
    <r>
      <rPr>
        <b/>
        <vertAlign val="subscript"/>
        <sz val="11"/>
        <color theme="1"/>
        <rFont val="Calibri"/>
        <family val="2"/>
        <scheme val="minor"/>
      </rPr>
      <t>sw</t>
    </r>
  </si>
  <si>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t</t>
    </r>
  </si>
  <si>
    <r>
      <t>F</t>
    </r>
    <r>
      <rPr>
        <vertAlign val="subscript"/>
        <sz val="11"/>
        <color theme="1"/>
        <rFont val="Calibri"/>
        <family val="2"/>
        <scheme val="minor"/>
      </rPr>
      <t>sw</t>
    </r>
  </si>
  <si>
    <r>
      <t>Select R</t>
    </r>
    <r>
      <rPr>
        <b/>
        <vertAlign val="subscript"/>
        <sz val="11"/>
        <color theme="1"/>
        <rFont val="Calibri"/>
        <family val="2"/>
        <scheme val="minor"/>
      </rPr>
      <t>t</t>
    </r>
  </si>
  <si>
    <r>
      <t>F</t>
    </r>
    <r>
      <rPr>
        <b/>
        <vertAlign val="subscript"/>
        <sz val="11"/>
        <color theme="1"/>
        <rFont val="Calibri"/>
        <family val="2"/>
        <scheme val="minor"/>
      </rPr>
      <t>sw</t>
    </r>
  </si>
  <si>
    <t>NCP12710 slope compensation resistance calculation sheet</t>
  </si>
  <si>
    <t>µH</t>
  </si>
  <si>
    <t>%</t>
  </si>
  <si>
    <t>divratio</t>
  </si>
  <si>
    <r>
      <t>V</t>
    </r>
    <r>
      <rPr>
        <vertAlign val="subscript"/>
        <sz val="11"/>
        <color theme="1"/>
        <rFont val="Calibri"/>
        <family val="2"/>
        <scheme val="minor"/>
      </rPr>
      <t>f</t>
    </r>
  </si>
  <si>
    <r>
      <t>S</t>
    </r>
    <r>
      <rPr>
        <vertAlign val="subscript"/>
        <sz val="11"/>
        <color theme="1"/>
        <rFont val="Calibri"/>
        <family val="2"/>
        <scheme val="minor"/>
      </rPr>
      <t>e</t>
    </r>
  </si>
  <si>
    <r>
      <t>R</t>
    </r>
    <r>
      <rPr>
        <vertAlign val="subscript"/>
        <sz val="11"/>
        <color theme="1"/>
        <rFont val="Calibri"/>
        <family val="2"/>
        <scheme val="minor"/>
      </rPr>
      <t>comp</t>
    </r>
  </si>
  <si>
    <t>Output voltage</t>
  </si>
  <si>
    <t>Rectifier drop</t>
  </si>
  <si>
    <t>Primary inductance</t>
  </si>
  <si>
    <t>Sense resistance value</t>
  </si>
  <si>
    <t>Insert this resistance:</t>
  </si>
  <si>
    <t>n</t>
  </si>
  <si>
    <t>x</t>
  </si>
  <si>
    <t>Bode plot data from 10 to 100 kHz, 100 points per decade</t>
  </si>
  <si>
    <t>Freq</t>
  </si>
  <si>
    <t>Mag</t>
  </si>
  <si>
    <t>Phase</t>
  </si>
  <si>
    <t>Christophe Basso - Rev. 0.0</t>
  </si>
  <si>
    <t>inputs</t>
  </si>
  <si>
    <t>intermediate results</t>
  </si>
  <si>
    <t>final values</t>
  </si>
  <si>
    <r>
      <t>f</t>
    </r>
    <r>
      <rPr>
        <vertAlign val="subscript"/>
        <sz val="11"/>
        <color indexed="8"/>
        <rFont val="Calibri"/>
        <family val="2"/>
      </rPr>
      <t>c</t>
    </r>
  </si>
  <si>
    <t>Hz</t>
  </si>
  <si>
    <t>Crossover frequency</t>
  </si>
  <si>
    <r>
      <t>V</t>
    </r>
    <r>
      <rPr>
        <vertAlign val="subscript"/>
        <sz val="11"/>
        <color indexed="8"/>
        <rFont val="Calibri"/>
        <family val="2"/>
      </rPr>
      <t>out</t>
    </r>
  </si>
  <si>
    <r>
      <t>G</t>
    </r>
    <r>
      <rPr>
        <vertAlign val="subscript"/>
        <sz val="11"/>
        <color indexed="8"/>
        <rFont val="Calibri"/>
        <family val="2"/>
      </rPr>
      <t>fc</t>
    </r>
  </si>
  <si>
    <t>dB</t>
  </si>
  <si>
    <r>
      <t>Magnitude at f</t>
    </r>
    <r>
      <rPr>
        <vertAlign val="subscript"/>
        <sz val="11"/>
        <color indexed="8"/>
        <rFont val="Calibri"/>
        <family val="2"/>
      </rPr>
      <t>c</t>
    </r>
  </si>
  <si>
    <r>
      <t>V</t>
    </r>
    <r>
      <rPr>
        <vertAlign val="subscript"/>
        <sz val="11"/>
        <color indexed="8"/>
        <rFont val="Calibri"/>
        <family val="2"/>
      </rPr>
      <t>in</t>
    </r>
  </si>
  <si>
    <t>Min. input voltage</t>
  </si>
  <si>
    <t>PS</t>
  </si>
  <si>
    <t>°</t>
  </si>
  <si>
    <r>
      <t>Phase at f</t>
    </r>
    <r>
      <rPr>
        <vertAlign val="subscript"/>
        <sz val="11"/>
        <color indexed="8"/>
        <rFont val="Calibri"/>
        <family val="2"/>
      </rPr>
      <t>c</t>
    </r>
  </si>
  <si>
    <r>
      <t>I</t>
    </r>
    <r>
      <rPr>
        <vertAlign val="subscript"/>
        <sz val="11"/>
        <color indexed="8"/>
        <rFont val="Calibri"/>
        <family val="2"/>
      </rPr>
      <t>out</t>
    </r>
  </si>
  <si>
    <t>A</t>
  </si>
  <si>
    <t>Output current</t>
  </si>
  <si>
    <t>PM</t>
  </si>
  <si>
    <t>Phase margin goal</t>
  </si>
  <si>
    <r>
      <t>L</t>
    </r>
    <r>
      <rPr>
        <vertAlign val="subscript"/>
        <sz val="11"/>
        <color indexed="8"/>
        <rFont val="Calibri"/>
        <family val="2"/>
      </rPr>
      <t>p</t>
    </r>
  </si>
  <si>
    <t>N</t>
  </si>
  <si>
    <t>1:N turns ratio</t>
  </si>
  <si>
    <t>Gain</t>
  </si>
  <si>
    <t>Compensation gain</t>
  </si>
  <si>
    <t>D</t>
  </si>
  <si>
    <t>duty ratio</t>
  </si>
  <si>
    <t>Boost</t>
  </si>
  <si>
    <t>Phase boost</t>
  </si>
  <si>
    <t>k</t>
  </si>
  <si>
    <t>k factor</t>
  </si>
  <si>
    <r>
      <t>R</t>
    </r>
    <r>
      <rPr>
        <vertAlign val="subscript"/>
        <sz val="11"/>
        <color indexed="8"/>
        <rFont val="Calibri"/>
        <family val="2"/>
      </rPr>
      <t>pullup</t>
    </r>
  </si>
  <si>
    <r>
      <t>f</t>
    </r>
    <r>
      <rPr>
        <vertAlign val="subscript"/>
        <sz val="11"/>
        <color indexed="8"/>
        <rFont val="Calibri"/>
        <family val="2"/>
      </rPr>
      <t>z</t>
    </r>
  </si>
  <si>
    <r>
      <t>R</t>
    </r>
    <r>
      <rPr>
        <vertAlign val="subscript"/>
        <sz val="11"/>
        <color indexed="8"/>
        <rFont val="Calibri"/>
        <family val="2"/>
      </rPr>
      <t>LED</t>
    </r>
  </si>
  <si>
    <r>
      <t>f</t>
    </r>
    <r>
      <rPr>
        <vertAlign val="subscript"/>
        <sz val="11"/>
        <color indexed="8"/>
        <rFont val="Calibri"/>
        <family val="2"/>
      </rPr>
      <t>p</t>
    </r>
  </si>
  <si>
    <t>CTR</t>
  </si>
  <si>
    <r>
      <t>G</t>
    </r>
    <r>
      <rPr>
        <vertAlign val="subscript"/>
        <sz val="11"/>
        <color indexed="8"/>
        <rFont val="Calibri"/>
        <family val="2"/>
      </rPr>
      <t>0</t>
    </r>
  </si>
  <si>
    <r>
      <t>V</t>
    </r>
    <r>
      <rPr>
        <vertAlign val="subscript"/>
        <sz val="11"/>
        <color indexed="8"/>
        <rFont val="Calibri"/>
        <family val="2"/>
      </rPr>
      <t>dd</t>
    </r>
  </si>
  <si>
    <t>Internal to IC</t>
  </si>
  <si>
    <r>
      <t>C</t>
    </r>
    <r>
      <rPr>
        <vertAlign val="subscript"/>
        <sz val="11"/>
        <color indexed="8"/>
        <rFont val="Calibri"/>
        <family val="2"/>
      </rPr>
      <t>1</t>
    </r>
  </si>
  <si>
    <t>nF</t>
  </si>
  <si>
    <r>
      <t>V</t>
    </r>
    <r>
      <rPr>
        <vertAlign val="subscript"/>
        <sz val="11"/>
        <color indexed="8"/>
        <rFont val="Calibri"/>
        <family val="2"/>
      </rPr>
      <t>ce,sat</t>
    </r>
  </si>
  <si>
    <t>Opto dependent</t>
  </si>
  <si>
    <r>
      <t>R</t>
    </r>
    <r>
      <rPr>
        <vertAlign val="subscript"/>
        <sz val="11"/>
        <color indexed="8"/>
        <rFont val="Calibri"/>
        <family val="2"/>
      </rPr>
      <t>1</t>
    </r>
  </si>
  <si>
    <r>
      <t>V</t>
    </r>
    <r>
      <rPr>
        <vertAlign val="subscript"/>
        <sz val="11"/>
        <color indexed="8"/>
        <rFont val="Calibri"/>
        <family val="2"/>
      </rPr>
      <t>f</t>
    </r>
  </si>
  <si>
    <t>LED drop</t>
  </si>
  <si>
    <r>
      <t>C</t>
    </r>
    <r>
      <rPr>
        <vertAlign val="subscript"/>
        <sz val="11"/>
        <color indexed="8"/>
        <rFont val="Calibri"/>
        <family val="2"/>
      </rPr>
      <t>tot</t>
    </r>
  </si>
  <si>
    <r>
      <t>R</t>
    </r>
    <r>
      <rPr>
        <vertAlign val="subscript"/>
        <sz val="11"/>
        <color indexed="8"/>
        <rFont val="Calibri"/>
        <family val="2"/>
      </rPr>
      <t>bias</t>
    </r>
  </si>
  <si>
    <t>If no bias, set to 1000</t>
  </si>
  <si>
    <r>
      <t>C</t>
    </r>
    <r>
      <rPr>
        <vertAlign val="subscript"/>
        <sz val="11"/>
        <color indexed="8"/>
        <rFont val="Calibri"/>
        <family val="2"/>
      </rPr>
      <t>opto</t>
    </r>
  </si>
  <si>
    <r>
      <t>I</t>
    </r>
    <r>
      <rPr>
        <vertAlign val="subscript"/>
        <sz val="11"/>
        <color indexed="8"/>
        <rFont val="Calibri"/>
        <family val="2"/>
      </rPr>
      <t>bias</t>
    </r>
  </si>
  <si>
    <t>mA</t>
  </si>
  <si>
    <r>
      <t>C</t>
    </r>
    <r>
      <rPr>
        <vertAlign val="subscript"/>
        <sz val="11"/>
        <color indexed="8"/>
        <rFont val="Calibri"/>
        <family val="2"/>
      </rPr>
      <t>2</t>
    </r>
  </si>
  <si>
    <r>
      <t>V</t>
    </r>
    <r>
      <rPr>
        <vertAlign val="subscript"/>
        <sz val="11"/>
        <color indexed="8"/>
        <rFont val="Calibri"/>
        <family val="2"/>
      </rPr>
      <t>TLmin</t>
    </r>
  </si>
  <si>
    <t>Min. operating bias</t>
  </si>
  <si>
    <r>
      <t>R</t>
    </r>
    <r>
      <rPr>
        <vertAlign val="subscript"/>
        <sz val="11"/>
        <color indexed="8"/>
        <rFont val="Calibri"/>
        <family val="2"/>
      </rPr>
      <t>LED,max</t>
    </r>
  </si>
  <si>
    <r>
      <t>check R</t>
    </r>
    <r>
      <rPr>
        <vertAlign val="subscript"/>
        <sz val="11"/>
        <color indexed="8"/>
        <rFont val="Calibri"/>
        <family val="2"/>
      </rPr>
      <t>LED</t>
    </r>
  </si>
  <si>
    <r>
      <t>i</t>
    </r>
    <r>
      <rPr>
        <vertAlign val="subscript"/>
        <sz val="11"/>
        <color indexed="8"/>
        <rFont val="Calibri"/>
        <family val="2"/>
      </rPr>
      <t>b</t>
    </r>
  </si>
  <si>
    <t>divider bias current</t>
  </si>
  <si>
    <r>
      <t>R</t>
    </r>
    <r>
      <rPr>
        <vertAlign val="subscript"/>
        <sz val="11"/>
        <color indexed="8"/>
        <rFont val="Calibri"/>
        <family val="2"/>
      </rPr>
      <t>lower</t>
    </r>
  </si>
  <si>
    <r>
      <t>R</t>
    </r>
    <r>
      <rPr>
        <vertAlign val="subscript"/>
        <sz val="11"/>
        <color indexed="8"/>
        <rFont val="Calibri"/>
        <family val="2"/>
      </rPr>
      <t>2</t>
    </r>
  </si>
  <si>
    <t>pF</t>
  </si>
  <si>
    <t>Type 2 Compensator Design Sheet - TL431</t>
  </si>
  <si>
    <t>Type 2 Compensator Design Sheet - Operational Amplifier</t>
  </si>
  <si>
    <t>Duty ratio</t>
  </si>
  <si>
    <t>Operating specifications for the flyback converter</t>
  </si>
  <si>
    <r>
      <t>C</t>
    </r>
    <r>
      <rPr>
        <vertAlign val="subscript"/>
        <sz val="11"/>
        <color theme="1"/>
        <rFont val="Calibri"/>
        <family val="2"/>
        <scheme val="minor"/>
      </rPr>
      <t>out</t>
    </r>
  </si>
  <si>
    <t>µF</t>
  </si>
  <si>
    <t>Output capacitor</t>
  </si>
  <si>
    <r>
      <t>r</t>
    </r>
    <r>
      <rPr>
        <vertAlign val="subscript"/>
        <sz val="11"/>
        <color theme="1"/>
        <rFont val="Calibri"/>
        <family val="2"/>
        <scheme val="minor"/>
      </rPr>
      <t>C</t>
    </r>
  </si>
  <si>
    <r>
      <t>m</t>
    </r>
    <r>
      <rPr>
        <sz val="11"/>
        <color theme="1"/>
        <rFont val="Calibri"/>
        <family val="2"/>
      </rPr>
      <t>Ω</t>
    </r>
  </si>
  <si>
    <t>ESR</t>
  </si>
  <si>
    <t>Mode</t>
  </si>
  <si>
    <t>CCM or DCM</t>
  </si>
  <si>
    <t>Operating frequency</t>
  </si>
  <si>
    <t>Calcul du mode CCM or DCM</t>
  </si>
  <si>
    <t>CCM</t>
  </si>
  <si>
    <t>DCM</t>
  </si>
  <si>
    <t>Zero</t>
  </si>
  <si>
    <r>
      <t>f</t>
    </r>
    <r>
      <rPr>
        <vertAlign val="subscript"/>
        <sz val="11"/>
        <color theme="1"/>
        <rFont val="Calibri"/>
        <family val="2"/>
        <scheme val="minor"/>
      </rPr>
      <t>z1</t>
    </r>
  </si>
  <si>
    <r>
      <t>f</t>
    </r>
    <r>
      <rPr>
        <vertAlign val="subscript"/>
        <sz val="11"/>
        <color theme="1"/>
        <rFont val="Calibri"/>
        <family val="2"/>
        <scheme val="minor"/>
      </rPr>
      <t>z2</t>
    </r>
  </si>
  <si>
    <t>Poles</t>
  </si>
  <si>
    <t>Tau_L</t>
  </si>
  <si>
    <t>S_n</t>
  </si>
  <si>
    <r>
      <t>R</t>
    </r>
    <r>
      <rPr>
        <vertAlign val="subscript"/>
        <sz val="11"/>
        <color theme="1"/>
        <rFont val="Calibri"/>
        <family val="2"/>
        <scheme val="minor"/>
      </rPr>
      <t>i</t>
    </r>
  </si>
  <si>
    <t>mΩ</t>
  </si>
  <si>
    <t>Sense resistor</t>
  </si>
  <si>
    <t>V/s</t>
  </si>
  <si>
    <r>
      <t>f</t>
    </r>
    <r>
      <rPr>
        <vertAlign val="subscript"/>
        <sz val="11"/>
        <color theme="1"/>
        <rFont val="Calibri"/>
        <family val="2"/>
        <scheme val="minor"/>
      </rPr>
      <t>p</t>
    </r>
  </si>
  <si>
    <t>Pole</t>
  </si>
  <si>
    <t>RHP zero</t>
  </si>
  <si>
    <r>
      <t>G</t>
    </r>
    <r>
      <rPr>
        <vertAlign val="subscript"/>
        <sz val="11"/>
        <color theme="1"/>
        <rFont val="Calibri"/>
        <family val="2"/>
        <scheme val="minor"/>
      </rPr>
      <t>0</t>
    </r>
  </si>
  <si>
    <t>Dc gain</t>
  </si>
  <si>
    <t>RL</t>
  </si>
  <si>
    <t>Div</t>
  </si>
  <si>
    <t>M</t>
  </si>
  <si>
    <t>k_DCM</t>
  </si>
  <si>
    <t>F_m</t>
  </si>
  <si>
    <r>
      <t>m</t>
    </r>
    <r>
      <rPr>
        <vertAlign val="subscript"/>
        <sz val="11"/>
        <color theme="1"/>
        <rFont val="Calibri"/>
        <family val="2"/>
        <scheme val="minor"/>
      </rPr>
      <t>c</t>
    </r>
  </si>
  <si>
    <t>Slope compensation</t>
  </si>
  <si>
    <r>
      <rPr>
        <i/>
        <sz val="11"/>
        <color theme="1"/>
        <rFont val="Times New Roman"/>
        <family val="1"/>
      </rPr>
      <t>Q</t>
    </r>
    <r>
      <rPr>
        <i/>
        <vertAlign val="subscript"/>
        <sz val="11"/>
        <color theme="1"/>
        <rFont val="Times New Roman"/>
        <family val="1"/>
      </rPr>
      <t>p</t>
    </r>
  </si>
  <si>
    <t>Subharmonic peaking</t>
  </si>
  <si>
    <t>O_n</t>
  </si>
  <si>
    <t>RHP CCM</t>
  </si>
  <si>
    <t>RHP DCM</t>
  </si>
  <si>
    <t>Recommended external ramp</t>
  </si>
  <si>
    <t>Selected compensation ramp</t>
  </si>
  <si>
    <t>fc</t>
  </si>
  <si>
    <r>
      <t>recommended max. f</t>
    </r>
    <r>
      <rPr>
        <vertAlign val="subscript"/>
        <sz val="11"/>
        <color theme="1"/>
        <rFont val="Calibri"/>
        <family val="2"/>
        <scheme val="minor"/>
      </rPr>
      <t>c</t>
    </r>
  </si>
  <si>
    <r>
      <t>f</t>
    </r>
    <r>
      <rPr>
        <vertAlign val="subscript"/>
        <sz val="11"/>
        <color theme="1"/>
        <rFont val="Calibri"/>
        <family val="2"/>
        <scheme val="minor"/>
      </rPr>
      <t>c</t>
    </r>
  </si>
  <si>
    <r>
      <t>selected f</t>
    </r>
    <r>
      <rPr>
        <vertAlign val="subscript"/>
        <sz val="11"/>
        <color theme="1"/>
        <rFont val="Calibri"/>
        <family val="2"/>
        <scheme val="minor"/>
      </rPr>
      <t>c</t>
    </r>
  </si>
  <si>
    <r>
      <t>G</t>
    </r>
    <r>
      <rPr>
        <vertAlign val="subscript"/>
        <sz val="11"/>
        <color theme="1"/>
        <rFont val="Calibri"/>
        <family val="2"/>
        <scheme val="minor"/>
      </rPr>
      <t>fc</t>
    </r>
  </si>
  <si>
    <r>
      <t>Magnitude at f</t>
    </r>
    <r>
      <rPr>
        <vertAlign val="subscript"/>
        <sz val="11"/>
        <color theme="1"/>
        <rFont val="Calibri"/>
        <family val="2"/>
        <scheme val="minor"/>
      </rPr>
      <t>c</t>
    </r>
  </si>
  <si>
    <r>
      <t>Phase at f</t>
    </r>
    <r>
      <rPr>
        <vertAlign val="subscript"/>
        <sz val="11"/>
        <color theme="1"/>
        <rFont val="Calibri"/>
        <family val="2"/>
        <scheme val="minor"/>
      </rPr>
      <t>c</t>
    </r>
  </si>
  <si>
    <t>phase margin</t>
  </si>
  <si>
    <t>Bias current</t>
  </si>
  <si>
    <r>
      <t>V</t>
    </r>
    <r>
      <rPr>
        <vertAlign val="subscript"/>
        <sz val="11"/>
        <color theme="1"/>
        <rFont val="Calibri"/>
        <family val="2"/>
        <scheme val="minor"/>
      </rPr>
      <t>ref</t>
    </r>
  </si>
  <si>
    <t>Divider network</t>
  </si>
  <si>
    <r>
      <t>R</t>
    </r>
    <r>
      <rPr>
        <vertAlign val="subscript"/>
        <sz val="11"/>
        <color theme="1"/>
        <rFont val="Calibri"/>
        <family val="2"/>
        <scheme val="minor"/>
      </rPr>
      <t>lower</t>
    </r>
  </si>
  <si>
    <t>Compensation ramp</t>
  </si>
  <si>
    <r>
      <t>S</t>
    </r>
    <r>
      <rPr>
        <vertAlign val="subscript"/>
        <sz val="11"/>
        <color rgb="FF9C0006"/>
        <rFont val="Calibri"/>
        <family val="2"/>
        <scheme val="minor"/>
      </rPr>
      <t>e</t>
    </r>
  </si>
  <si>
    <t>Internal ramp slope</t>
  </si>
  <si>
    <r>
      <t>Division to meet S</t>
    </r>
    <r>
      <rPr>
        <vertAlign val="subscript"/>
        <sz val="11"/>
        <color theme="1"/>
        <rFont val="Calibri"/>
        <family val="2"/>
        <scheme val="minor"/>
      </rPr>
      <t>a</t>
    </r>
  </si>
  <si>
    <r>
      <t>S</t>
    </r>
    <r>
      <rPr>
        <vertAlign val="subscript"/>
        <sz val="11"/>
        <color rgb="FF9C0006"/>
        <rFont val="Calibri"/>
        <family val="2"/>
        <scheme val="minor"/>
      </rPr>
      <t>a</t>
    </r>
  </si>
  <si>
    <r>
      <t>R</t>
    </r>
    <r>
      <rPr>
        <vertAlign val="subscript"/>
        <sz val="11"/>
        <color rgb="FF9C0006"/>
        <rFont val="Calibri"/>
        <family val="2"/>
        <scheme val="minor"/>
      </rPr>
      <t>sense</t>
    </r>
  </si>
  <si>
    <r>
      <t>V</t>
    </r>
    <r>
      <rPr>
        <vertAlign val="subscript"/>
        <sz val="11"/>
        <color rgb="FF9C0006"/>
        <rFont val="Calibri"/>
        <family val="2"/>
        <scheme val="minor"/>
      </rPr>
      <t>ramp</t>
    </r>
  </si>
  <si>
    <r>
      <t>R</t>
    </r>
    <r>
      <rPr>
        <vertAlign val="subscript"/>
        <sz val="11"/>
        <color rgb="FF9C0006"/>
        <rFont val="Calibri"/>
        <family val="2"/>
        <scheme val="minor"/>
      </rPr>
      <t>ramp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</si>
</sst>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#,##0.0"/>
    <numFmt numFmtId="167" formatCode="0.0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name val="Calibri"/>
      <family val="2"/>
    </font>
    <font>
      <vertAlign val="superscript"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vertAlign val="subscript"/>
      <sz val="11"/>
      <color indexed="8"/>
      <name val="Calibri"/>
      <family val="2"/>
    </font>
    <font>
      <i/>
      <sz val="11"/>
      <color theme="1"/>
      <name val="Times New Roman"/>
      <family val="1"/>
    </font>
    <font>
      <b/>
      <sz val="16"/>
      <color theme="1"/>
      <name val="Calibri"/>
      <family val="2"/>
      <scheme val="minor"/>
    </font>
    <font>
      <i/>
      <vertAlign val="subscript"/>
      <sz val="11"/>
      <color theme="1"/>
      <name val="Times New Roman"/>
      <family val="1"/>
    </font>
    <font>
      <vertAlign val="subscript"/>
      <sz val="11"/>
      <color rgb="FF9C000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0" applyNumberFormat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0" fillId="3" borderId="0" xfId="0" applyFill="1" applyAlignment="1">
      <alignment horizontal="center"/>
    </xf>
    <xf numFmtId="2" fontId="0" fillId="3" borderId="0" xfId="0" applyNumberForma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5" fillId="2" borderId="0" xfId="0" applyFont="1" applyFill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164" fontId="0" fillId="3" borderId="0" xfId="0" applyNumberFormat="1" applyFill="1" applyAlignment="1">
      <alignment horizontal="center"/>
    </xf>
    <xf numFmtId="164" fontId="0" fillId="2" borderId="0" xfId="0" applyNumberFormat="1" applyFill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11" fontId="0" fillId="0" borderId="0" xfId="0" applyNumberFormat="1"/>
    <xf numFmtId="0" fontId="11" fillId="6" borderId="0" xfId="1"/>
    <xf numFmtId="14" fontId="0" fillId="0" borderId="0" xfId="0" applyNumberFormat="1" applyAlignment="1">
      <alignment horizontal="center"/>
    </xf>
    <xf numFmtId="0" fontId="12" fillId="7" borderId="0" xfId="2"/>
    <xf numFmtId="0" fontId="13" fillId="8" borderId="0" xfId="3"/>
    <xf numFmtId="0" fontId="11" fillId="6" borderId="0" xfId="1" applyAlignment="1">
      <alignment horizontal="center"/>
    </xf>
    <xf numFmtId="0" fontId="11" fillId="6" borderId="0" xfId="1" applyAlignment="1" applyProtection="1">
      <alignment horizontal="center"/>
      <protection locked="0"/>
    </xf>
    <xf numFmtId="164" fontId="12" fillId="7" borderId="0" xfId="2" applyNumberFormat="1" applyAlignment="1">
      <alignment horizontal="center"/>
    </xf>
    <xf numFmtId="164" fontId="12" fillId="7" borderId="0" xfId="2" applyNumberFormat="1" applyAlignment="1" applyProtection="1">
      <alignment horizontal="center"/>
    </xf>
    <xf numFmtId="0" fontId="12" fillId="7" borderId="0" xfId="2" applyAlignment="1">
      <alignment horizontal="center"/>
    </xf>
    <xf numFmtId="164" fontId="13" fillId="8" borderId="0" xfId="3" applyNumberFormat="1" applyAlignment="1" applyProtection="1">
      <alignment horizontal="center"/>
    </xf>
    <xf numFmtId="0" fontId="0" fillId="0" borderId="0" xfId="0" applyFont="1" applyAlignment="1">
      <alignment horizontal="center"/>
    </xf>
    <xf numFmtId="164" fontId="13" fillId="8" borderId="0" xfId="3" applyNumberFormat="1" applyAlignment="1">
      <alignment horizontal="center"/>
    </xf>
    <xf numFmtId="0" fontId="13" fillId="8" borderId="0" xfId="3" applyAlignment="1" applyProtection="1">
      <alignment horizontal="center"/>
    </xf>
    <xf numFmtId="1" fontId="13" fillId="8" borderId="0" xfId="3" applyNumberFormat="1" applyAlignment="1" applyProtection="1">
      <alignment horizontal="center"/>
    </xf>
    <xf numFmtId="166" fontId="13" fillId="8" borderId="0" xfId="3" applyNumberFormat="1" applyAlignment="1" applyProtection="1">
      <alignment horizontal="center"/>
    </xf>
    <xf numFmtId="1" fontId="12" fillId="7" borderId="0" xfId="2" applyNumberFormat="1" applyAlignment="1">
      <alignment horizontal="center"/>
    </xf>
    <xf numFmtId="0" fontId="13" fillId="8" borderId="0" xfId="3" applyBorder="1" applyAlignment="1">
      <alignment horizontal="center"/>
    </xf>
    <xf numFmtId="0" fontId="16" fillId="0" borderId="0" xfId="0" applyFont="1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5" borderId="0" xfId="0" applyFill="1" applyProtection="1"/>
    <xf numFmtId="0" fontId="4" fillId="5" borderId="0" xfId="0" applyFont="1" applyFill="1" applyAlignment="1" applyProtection="1">
      <alignment horizontal="center"/>
    </xf>
    <xf numFmtId="0" fontId="12" fillId="7" borderId="0" xfId="2" applyAlignment="1" applyProtection="1">
      <alignment horizontal="center"/>
    </xf>
    <xf numFmtId="164" fontId="0" fillId="0" borderId="0" xfId="0" applyNumberFormat="1"/>
    <xf numFmtId="167" fontId="0" fillId="0" borderId="0" xfId="0" applyNumberFormat="1"/>
    <xf numFmtId="165" fontId="0" fillId="0" borderId="0" xfId="0" applyNumberFormat="1"/>
    <xf numFmtId="0" fontId="15" fillId="0" borderId="0" xfId="0" applyFont="1" applyAlignment="1">
      <alignment horizontal="center"/>
    </xf>
    <xf numFmtId="2" fontId="12" fillId="7" borderId="0" xfId="2" applyNumberFormat="1" applyAlignment="1">
      <alignment horizontal="center"/>
    </xf>
    <xf numFmtId="0" fontId="0" fillId="0" borderId="0" xfId="0" applyAlignment="1" applyProtection="1">
      <alignment horizontal="center"/>
      <protection hidden="1"/>
    </xf>
    <xf numFmtId="0" fontId="12" fillId="7" borderId="0" xfId="2" applyAlignment="1" applyProtection="1">
      <alignment horizontal="center"/>
      <protection locked="0"/>
    </xf>
    <xf numFmtId="0" fontId="1" fillId="0" borderId="0" xfId="0" applyFont="1" applyAlignment="1"/>
    <xf numFmtId="0" fontId="13" fillId="8" borderId="0" xfId="3" applyAlignment="1">
      <alignment horizontal="center"/>
    </xf>
    <xf numFmtId="0" fontId="0" fillId="0" borderId="0" xfId="0" applyProtection="1">
      <protection hidden="1"/>
    </xf>
    <xf numFmtId="0" fontId="11" fillId="6" borderId="0" xfId="1" applyProtection="1">
      <protection hidden="1"/>
    </xf>
    <xf numFmtId="1" fontId="0" fillId="5" borderId="0" xfId="0" applyNumberFormat="1" applyFill="1" applyAlignment="1" applyProtection="1">
      <alignment horizontal="center"/>
    </xf>
    <xf numFmtId="0" fontId="12" fillId="7" borderId="0" xfId="2" applyProtection="1"/>
    <xf numFmtId="1" fontId="12" fillId="7" borderId="0" xfId="2" applyNumberFormat="1" applyAlignment="1" applyProtection="1">
      <alignment horizontal="center"/>
    </xf>
    <xf numFmtId="165" fontId="12" fillId="7" borderId="0" xfId="2" applyNumberFormat="1" applyAlignment="1" applyProtection="1">
      <alignment horizontal="center"/>
    </xf>
    <xf numFmtId="0" fontId="0" fillId="0" borderId="0" xfId="0" applyFont="1" applyProtection="1">
      <protection hidden="1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Type 2 Compensator</a:t>
            </a:r>
            <a:r>
              <a:rPr lang="en-US" baseline="0"/>
              <a:t> Response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SheetTL!$O$9</c:f>
              <c:strCache>
                <c:ptCount val="1"/>
                <c:pt idx="0">
                  <c:v>Mag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SheetTL!$N$10:$N$409</c:f>
              <c:numCache>
                <c:formatCode>General</c:formatCode>
                <c:ptCount val="400"/>
                <c:pt idx="0">
                  <c:v>10</c:v>
                </c:pt>
                <c:pt idx="1">
                  <c:v>10.232929922807541</c:v>
                </c:pt>
                <c:pt idx="2">
                  <c:v>10.471285480508994</c:v>
                </c:pt>
                <c:pt idx="3">
                  <c:v>10.715193052376062</c:v>
                </c:pt>
                <c:pt idx="4">
                  <c:v>10.964781961431846</c:v>
                </c:pt>
                <c:pt idx="5">
                  <c:v>11.220184543019631</c:v>
                </c:pt>
                <c:pt idx="6">
                  <c:v>11.481536214968822</c:v>
                </c:pt>
                <c:pt idx="7">
                  <c:v>11.748975549395288</c:v>
                </c:pt>
                <c:pt idx="8">
                  <c:v>12.02264434617412</c:v>
                </c:pt>
                <c:pt idx="9">
                  <c:v>12.302687708123807</c:v>
                </c:pt>
                <c:pt idx="10">
                  <c:v>12.589254117941662</c:v>
                </c:pt>
                <c:pt idx="11">
                  <c:v>12.882495516931327</c:v>
                </c:pt>
                <c:pt idx="12">
                  <c:v>13.182567385564056</c:v>
                </c:pt>
                <c:pt idx="13">
                  <c:v>13.489628825916522</c:v>
                </c:pt>
                <c:pt idx="14">
                  <c:v>13.803842646028832</c:v>
                </c:pt>
                <c:pt idx="15">
                  <c:v>14.125375446227524</c:v>
                </c:pt>
                <c:pt idx="16">
                  <c:v>14.454397707459254</c:v>
                </c:pt>
                <c:pt idx="17">
                  <c:v>14.791083881682052</c:v>
                </c:pt>
                <c:pt idx="18">
                  <c:v>15.135612484362058</c:v>
                </c:pt>
                <c:pt idx="19">
                  <c:v>15.488166189124788</c:v>
                </c:pt>
                <c:pt idx="20">
                  <c:v>15.848931924611108</c:v>
                </c:pt>
                <c:pt idx="21">
                  <c:v>16.218100973589273</c:v>
                </c:pt>
                <c:pt idx="22">
                  <c:v>16.595869074375575</c:v>
                </c:pt>
                <c:pt idx="23">
                  <c:v>16.982436524617409</c:v>
                </c:pt>
                <c:pt idx="24">
                  <c:v>17.378008287493717</c:v>
                </c:pt>
                <c:pt idx="25">
                  <c:v>17.782794100389193</c:v>
                </c:pt>
                <c:pt idx="26">
                  <c:v>18.197008586099795</c:v>
                </c:pt>
                <c:pt idx="27">
                  <c:v>18.620871366628631</c:v>
                </c:pt>
                <c:pt idx="28">
                  <c:v>19.054607179632423</c:v>
                </c:pt>
                <c:pt idx="29">
                  <c:v>19.498445997580404</c:v>
                </c:pt>
                <c:pt idx="30">
                  <c:v>19.952623149688744</c:v>
                </c:pt>
                <c:pt idx="31">
                  <c:v>20.417379446695239</c:v>
                </c:pt>
                <c:pt idx="32">
                  <c:v>20.892961308540336</c:v>
                </c:pt>
                <c:pt idx="33">
                  <c:v>21.37962089502226</c:v>
                </c:pt>
                <c:pt idx="34">
                  <c:v>21.87761623949546</c:v>
                </c:pt>
                <c:pt idx="35">
                  <c:v>22.387211385683329</c:v>
                </c:pt>
                <c:pt idx="36">
                  <c:v>22.908676527677656</c:v>
                </c:pt>
                <c:pt idx="37">
                  <c:v>23.442288153199144</c:v>
                </c:pt>
                <c:pt idx="38">
                  <c:v>23.988329190194825</c:v>
                </c:pt>
                <c:pt idx="39">
                  <c:v>24.547089156850216</c:v>
                </c:pt>
                <c:pt idx="40">
                  <c:v>25.118864315095713</c:v>
                </c:pt>
                <c:pt idx="41">
                  <c:v>25.703957827688548</c:v>
                </c:pt>
                <c:pt idx="42">
                  <c:v>26.302679918953721</c:v>
                </c:pt>
                <c:pt idx="43">
                  <c:v>26.915348039269055</c:v>
                </c:pt>
                <c:pt idx="44">
                  <c:v>27.542287033381555</c:v>
                </c:pt>
                <c:pt idx="45">
                  <c:v>28.183829312644427</c:v>
                </c:pt>
                <c:pt idx="46">
                  <c:v>28.840315031265945</c:v>
                </c:pt>
                <c:pt idx="47">
                  <c:v>29.512092266663732</c:v>
                </c:pt>
                <c:pt idx="48">
                  <c:v>30.199517204020033</c:v>
                </c:pt>
                <c:pt idx="49">
                  <c:v>30.902954325135774</c:v>
                </c:pt>
                <c:pt idx="50">
                  <c:v>31.622776601683654</c:v>
                </c:pt>
                <c:pt idx="51">
                  <c:v>32.359365692962683</c:v>
                </c:pt>
                <c:pt idx="52">
                  <c:v>33.113112148258956</c:v>
                </c:pt>
                <c:pt idx="53">
                  <c:v>33.884415613920098</c:v>
                </c:pt>
                <c:pt idx="54">
                  <c:v>34.673685045252995</c:v>
                </c:pt>
                <c:pt idx="55">
                  <c:v>35.48133892335737</c:v>
                </c:pt>
                <c:pt idx="56">
                  <c:v>36.30780547700995</c:v>
                </c:pt>
                <c:pt idx="57">
                  <c:v>37.153522909717069</c:v>
                </c:pt>
                <c:pt idx="58">
                  <c:v>38.018939632055925</c:v>
                </c:pt>
                <c:pt idx="59">
                  <c:v>38.904514499427862</c:v>
                </c:pt>
                <c:pt idx="60">
                  <c:v>39.810717055349507</c:v>
                </c:pt>
                <c:pt idx="61">
                  <c:v>40.738027780411052</c:v>
                </c:pt>
                <c:pt idx="62">
                  <c:v>41.686938347033305</c:v>
                </c:pt>
                <c:pt idx="63">
                  <c:v>42.657951880159032</c:v>
                </c:pt>
                <c:pt idx="64">
                  <c:v>43.651583224016342</c:v>
                </c:pt>
                <c:pt idx="65">
                  <c:v>44.668359215096054</c:v>
                </c:pt>
                <c:pt idx="66">
                  <c:v>45.708818961487232</c:v>
                </c:pt>
                <c:pt idx="67">
                  <c:v>46.77351412871954</c:v>
                </c:pt>
                <c:pt idx="68">
                  <c:v>47.863009232263536</c:v>
                </c:pt>
                <c:pt idx="69">
                  <c:v>48.977881936844327</c:v>
                </c:pt>
                <c:pt idx="70">
                  <c:v>50.118723362726911</c:v>
                </c:pt>
                <c:pt idx="71">
                  <c:v>51.286138399136156</c:v>
                </c:pt>
                <c:pt idx="72">
                  <c:v>52.480746024976916</c:v>
                </c:pt>
                <c:pt idx="73">
                  <c:v>53.703179637024931</c:v>
                </c:pt>
                <c:pt idx="74">
                  <c:v>54.954087385762094</c:v>
                </c:pt>
                <c:pt idx="75">
                  <c:v>56.234132519034532</c:v>
                </c:pt>
                <c:pt idx="76">
                  <c:v>57.543993733715297</c:v>
                </c:pt>
                <c:pt idx="77">
                  <c:v>58.884365535558494</c:v>
                </c:pt>
                <c:pt idx="78">
                  <c:v>60.255958607435353</c:v>
                </c:pt>
                <c:pt idx="79">
                  <c:v>61.659500186147781</c:v>
                </c:pt>
                <c:pt idx="80">
                  <c:v>63.095734448018874</c:v>
                </c:pt>
                <c:pt idx="81">
                  <c:v>64.565422903465077</c:v>
                </c:pt>
                <c:pt idx="82">
                  <c:v>66.069344800759112</c:v>
                </c:pt>
                <c:pt idx="83">
                  <c:v>67.608297539197679</c:v>
                </c:pt>
                <c:pt idx="84">
                  <c:v>69.183097091893131</c:v>
                </c:pt>
                <c:pt idx="85">
                  <c:v>70.794578438413254</c:v>
                </c:pt>
                <c:pt idx="86">
                  <c:v>72.443596007498442</c:v>
                </c:pt>
                <c:pt idx="87">
                  <c:v>74.131024130091177</c:v>
                </c:pt>
                <c:pt idx="88">
                  <c:v>75.857757502917778</c:v>
                </c:pt>
                <c:pt idx="89">
                  <c:v>77.624711662868563</c:v>
                </c:pt>
                <c:pt idx="90">
                  <c:v>79.432823472427515</c:v>
                </c:pt>
                <c:pt idx="91">
                  <c:v>81.283051616409253</c:v>
                </c:pt>
                <c:pt idx="92">
                  <c:v>83.176377110266415</c:v>
                </c:pt>
                <c:pt idx="93">
                  <c:v>85.113803820236939</c:v>
                </c:pt>
                <c:pt idx="94">
                  <c:v>87.096358995607346</c:v>
                </c:pt>
                <c:pt idx="95">
                  <c:v>89.125093813373795</c:v>
                </c:pt>
                <c:pt idx="96">
                  <c:v>91.201083935590191</c:v>
                </c:pt>
                <c:pt idx="97">
                  <c:v>93.325430079698307</c:v>
                </c:pt>
                <c:pt idx="98">
                  <c:v>95.499258602142746</c:v>
                </c:pt>
                <c:pt idx="99">
                  <c:v>97.7237220955802</c:v>
                </c:pt>
                <c:pt idx="100">
                  <c:v>100</c:v>
                </c:pt>
                <c:pt idx="101">
                  <c:v>102.32929922807541</c:v>
                </c:pt>
                <c:pt idx="102">
                  <c:v>104.71285480508993</c:v>
                </c:pt>
                <c:pt idx="103">
                  <c:v>107.15193052376063</c:v>
                </c:pt>
                <c:pt idx="104">
                  <c:v>109.64781961431846</c:v>
                </c:pt>
                <c:pt idx="105">
                  <c:v>112.20184543019631</c:v>
                </c:pt>
                <c:pt idx="106">
                  <c:v>114.81536214968821</c:v>
                </c:pt>
                <c:pt idx="107">
                  <c:v>117.48975549395288</c:v>
                </c:pt>
                <c:pt idx="108">
                  <c:v>120.22644346174121</c:v>
                </c:pt>
                <c:pt idx="109">
                  <c:v>123.02687708123807</c:v>
                </c:pt>
                <c:pt idx="110">
                  <c:v>125.89254117941661</c:v>
                </c:pt>
                <c:pt idx="111">
                  <c:v>128.82495516931328</c:v>
                </c:pt>
                <c:pt idx="112">
                  <c:v>131.82567385564056</c:v>
                </c:pt>
                <c:pt idx="113">
                  <c:v>134.89628825916523</c:v>
                </c:pt>
                <c:pt idx="114">
                  <c:v>138.03842646028832</c:v>
                </c:pt>
                <c:pt idx="115">
                  <c:v>141.25375446227523</c:v>
                </c:pt>
                <c:pt idx="116">
                  <c:v>144.54397707459253</c:v>
                </c:pt>
                <c:pt idx="117">
                  <c:v>147.91083881682053</c:v>
                </c:pt>
                <c:pt idx="118">
                  <c:v>151.35612484362056</c:v>
                </c:pt>
                <c:pt idx="119">
                  <c:v>154.88166189124789</c:v>
                </c:pt>
                <c:pt idx="120">
                  <c:v>158.48931924611108</c:v>
                </c:pt>
                <c:pt idx="121">
                  <c:v>162.1810097358927</c:v>
                </c:pt>
                <c:pt idx="122">
                  <c:v>165.95869074375574</c:v>
                </c:pt>
                <c:pt idx="123">
                  <c:v>169.8243652461741</c:v>
                </c:pt>
                <c:pt idx="124">
                  <c:v>173.78008287493719</c:v>
                </c:pt>
                <c:pt idx="125">
                  <c:v>177.82794100389191</c:v>
                </c:pt>
                <c:pt idx="126">
                  <c:v>181.97008586099795</c:v>
                </c:pt>
                <c:pt idx="127">
                  <c:v>186.20871366628631</c:v>
                </c:pt>
                <c:pt idx="128">
                  <c:v>190.54607179632424</c:v>
                </c:pt>
                <c:pt idx="129">
                  <c:v>194.98445997580404</c:v>
                </c:pt>
                <c:pt idx="130">
                  <c:v>199.52623149688745</c:v>
                </c:pt>
                <c:pt idx="131">
                  <c:v>204.17379446695239</c:v>
                </c:pt>
                <c:pt idx="132">
                  <c:v>208.92961308540333</c:v>
                </c:pt>
                <c:pt idx="133">
                  <c:v>213.79620895022259</c:v>
                </c:pt>
                <c:pt idx="134">
                  <c:v>218.77616239495458</c:v>
                </c:pt>
                <c:pt idx="135">
                  <c:v>223.87211385683327</c:v>
                </c:pt>
                <c:pt idx="136">
                  <c:v>229.08676527677656</c:v>
                </c:pt>
                <c:pt idx="137">
                  <c:v>234.42288153199144</c:v>
                </c:pt>
                <c:pt idx="138">
                  <c:v>239.88329190194824</c:v>
                </c:pt>
                <c:pt idx="139">
                  <c:v>245.47089156850217</c:v>
                </c:pt>
                <c:pt idx="140">
                  <c:v>251.18864315095712</c:v>
                </c:pt>
                <c:pt idx="141">
                  <c:v>257.03957827688544</c:v>
                </c:pt>
                <c:pt idx="142">
                  <c:v>263.0267991895372</c:v>
                </c:pt>
                <c:pt idx="143">
                  <c:v>269.15348039269054</c:v>
                </c:pt>
                <c:pt idx="144">
                  <c:v>275.42287033381558</c:v>
                </c:pt>
                <c:pt idx="145">
                  <c:v>281.83829312644428</c:v>
                </c:pt>
                <c:pt idx="146">
                  <c:v>288.40315031265942</c:v>
                </c:pt>
                <c:pt idx="147">
                  <c:v>295.12092266663734</c:v>
                </c:pt>
                <c:pt idx="148">
                  <c:v>301.99517204020032</c:v>
                </c:pt>
                <c:pt idx="149">
                  <c:v>309.02954325135772</c:v>
                </c:pt>
                <c:pt idx="150">
                  <c:v>316.22776601683654</c:v>
                </c:pt>
                <c:pt idx="151">
                  <c:v>323.59365692962683</c:v>
                </c:pt>
                <c:pt idx="152">
                  <c:v>331.13112148258955</c:v>
                </c:pt>
                <c:pt idx="153">
                  <c:v>338.84415613920095</c:v>
                </c:pt>
                <c:pt idx="154">
                  <c:v>346.73685045252995</c:v>
                </c:pt>
                <c:pt idx="155">
                  <c:v>354.81338923357373</c:v>
                </c:pt>
                <c:pt idx="156">
                  <c:v>363.07805477009953</c:v>
                </c:pt>
                <c:pt idx="157">
                  <c:v>371.53522909717071</c:v>
                </c:pt>
                <c:pt idx="158">
                  <c:v>380.18939632055924</c:v>
                </c:pt>
                <c:pt idx="159">
                  <c:v>389.04514499427859</c:v>
                </c:pt>
                <c:pt idx="160">
                  <c:v>398.10717055349511</c:v>
                </c:pt>
                <c:pt idx="161">
                  <c:v>407.38027780411051</c:v>
                </c:pt>
                <c:pt idx="162">
                  <c:v>416.86938347033305</c:v>
                </c:pt>
                <c:pt idx="163">
                  <c:v>426.57951880159032</c:v>
                </c:pt>
                <c:pt idx="164">
                  <c:v>436.51583224016343</c:v>
                </c:pt>
                <c:pt idx="165">
                  <c:v>446.68359215096052</c:v>
                </c:pt>
                <c:pt idx="166">
                  <c:v>457.08818961487231</c:v>
                </c:pt>
                <c:pt idx="167">
                  <c:v>467.7351412871954</c:v>
                </c:pt>
                <c:pt idx="168">
                  <c:v>478.63009232263539</c:v>
                </c:pt>
                <c:pt idx="169">
                  <c:v>489.77881936844324</c:v>
                </c:pt>
                <c:pt idx="170">
                  <c:v>501.18723362726911</c:v>
                </c:pt>
                <c:pt idx="171">
                  <c:v>512.86138399136155</c:v>
                </c:pt>
                <c:pt idx="172">
                  <c:v>524.80746024976918</c:v>
                </c:pt>
                <c:pt idx="173">
                  <c:v>537.03179637024925</c:v>
                </c:pt>
                <c:pt idx="174">
                  <c:v>549.54087385762091</c:v>
                </c:pt>
                <c:pt idx="175">
                  <c:v>562.34132519034529</c:v>
                </c:pt>
                <c:pt idx="176">
                  <c:v>575.43993733715297</c:v>
                </c:pt>
                <c:pt idx="177">
                  <c:v>588.84365535558493</c:v>
                </c:pt>
                <c:pt idx="178">
                  <c:v>602.55958607435355</c:v>
                </c:pt>
                <c:pt idx="179">
                  <c:v>616.59500186147773</c:v>
                </c:pt>
                <c:pt idx="180">
                  <c:v>630.95734448018868</c:v>
                </c:pt>
                <c:pt idx="181">
                  <c:v>645.65422903465083</c:v>
                </c:pt>
                <c:pt idx="182">
                  <c:v>660.69344800759109</c:v>
                </c:pt>
                <c:pt idx="183">
                  <c:v>676.08297539197679</c:v>
                </c:pt>
                <c:pt idx="184">
                  <c:v>691.83097091893126</c:v>
                </c:pt>
                <c:pt idx="185">
                  <c:v>707.94578438413259</c:v>
                </c:pt>
                <c:pt idx="186">
                  <c:v>724.43596007498434</c:v>
                </c:pt>
                <c:pt idx="187">
                  <c:v>741.3102413009118</c:v>
                </c:pt>
                <c:pt idx="188">
                  <c:v>758.57757502917775</c:v>
                </c:pt>
                <c:pt idx="189">
                  <c:v>776.24711662868572</c:v>
                </c:pt>
                <c:pt idx="190">
                  <c:v>794.32823472427515</c:v>
                </c:pt>
                <c:pt idx="191">
                  <c:v>812.83051616409261</c:v>
                </c:pt>
                <c:pt idx="192">
                  <c:v>831.76377110266412</c:v>
                </c:pt>
                <c:pt idx="193">
                  <c:v>851.13803820236933</c:v>
                </c:pt>
                <c:pt idx="194">
                  <c:v>870.96358995607341</c:v>
                </c:pt>
                <c:pt idx="195">
                  <c:v>891.25093813373792</c:v>
                </c:pt>
                <c:pt idx="196">
                  <c:v>912.01083935590179</c:v>
                </c:pt>
                <c:pt idx="197">
                  <c:v>933.25430079698299</c:v>
                </c:pt>
                <c:pt idx="198">
                  <c:v>954.99258602142754</c:v>
                </c:pt>
                <c:pt idx="199">
                  <c:v>977.23722095580194</c:v>
                </c:pt>
                <c:pt idx="200">
                  <c:v>1000</c:v>
                </c:pt>
                <c:pt idx="201">
                  <c:v>1023.2929922807541</c:v>
                </c:pt>
                <c:pt idx="202">
                  <c:v>1047.1285480508993</c:v>
                </c:pt>
                <c:pt idx="203">
                  <c:v>1071.5193052376062</c:v>
                </c:pt>
                <c:pt idx="204">
                  <c:v>1096.4781961431847</c:v>
                </c:pt>
                <c:pt idx="205">
                  <c:v>1122.0184543019632</c:v>
                </c:pt>
                <c:pt idx="206">
                  <c:v>1148.1536214968821</c:v>
                </c:pt>
                <c:pt idx="207">
                  <c:v>1174.8975549395288</c:v>
                </c:pt>
                <c:pt idx="208">
                  <c:v>1202.264434617412</c:v>
                </c:pt>
                <c:pt idx="209">
                  <c:v>1230.2687708123808</c:v>
                </c:pt>
                <c:pt idx="210">
                  <c:v>1258.9254117941662</c:v>
                </c:pt>
                <c:pt idx="211">
                  <c:v>1288.2495516931326</c:v>
                </c:pt>
                <c:pt idx="212">
                  <c:v>1318.2567385564057</c:v>
                </c:pt>
                <c:pt idx="213">
                  <c:v>1348.9628825916523</c:v>
                </c:pt>
                <c:pt idx="214">
                  <c:v>1380.3842646028831</c:v>
                </c:pt>
                <c:pt idx="215">
                  <c:v>1412.5375446227524</c:v>
                </c:pt>
                <c:pt idx="216">
                  <c:v>1445.4397707459254</c:v>
                </c:pt>
                <c:pt idx="217">
                  <c:v>1479.1083881682052</c:v>
                </c:pt>
                <c:pt idx="218">
                  <c:v>1513.5612484362057</c:v>
                </c:pt>
                <c:pt idx="219">
                  <c:v>1548.8166189124788</c:v>
                </c:pt>
                <c:pt idx="220">
                  <c:v>1584.8931924611106</c:v>
                </c:pt>
                <c:pt idx="221">
                  <c:v>1621.8100973589271</c:v>
                </c:pt>
                <c:pt idx="222">
                  <c:v>1659.5869074375573</c:v>
                </c:pt>
                <c:pt idx="223">
                  <c:v>1698.243652461741</c:v>
                </c:pt>
                <c:pt idx="224">
                  <c:v>1737.8008287493717</c:v>
                </c:pt>
                <c:pt idx="225">
                  <c:v>1778.2794100389192</c:v>
                </c:pt>
                <c:pt idx="226">
                  <c:v>1819.7008586099794</c:v>
                </c:pt>
                <c:pt idx="227">
                  <c:v>1862.087136662863</c:v>
                </c:pt>
                <c:pt idx="228">
                  <c:v>1905.4607179632424</c:v>
                </c:pt>
                <c:pt idx="229">
                  <c:v>1949.8445997580404</c:v>
                </c:pt>
                <c:pt idx="230">
                  <c:v>1995.2623149688743</c:v>
                </c:pt>
                <c:pt idx="231">
                  <c:v>2041.7379446695238</c:v>
                </c:pt>
                <c:pt idx="232">
                  <c:v>2089.2961308540334</c:v>
                </c:pt>
                <c:pt idx="233">
                  <c:v>2137.9620895022258</c:v>
                </c:pt>
                <c:pt idx="234">
                  <c:v>2187.761623949546</c:v>
                </c:pt>
                <c:pt idx="235">
                  <c:v>2238.7211385683327</c:v>
                </c:pt>
                <c:pt idx="236">
                  <c:v>2290.8676527677658</c:v>
                </c:pt>
                <c:pt idx="237">
                  <c:v>2344.2288153199142</c:v>
                </c:pt>
                <c:pt idx="238">
                  <c:v>2398.8329190194822</c:v>
                </c:pt>
                <c:pt idx="239">
                  <c:v>2454.7089156850216</c:v>
                </c:pt>
                <c:pt idx="240">
                  <c:v>2511.8864315095711</c:v>
                </c:pt>
                <c:pt idx="241">
                  <c:v>2570.3957827688546</c:v>
                </c:pt>
                <c:pt idx="242">
                  <c:v>2630.2679918953718</c:v>
                </c:pt>
                <c:pt idx="243">
                  <c:v>2691.5348039269052</c:v>
                </c:pt>
                <c:pt idx="244">
                  <c:v>2754.2287033381558</c:v>
                </c:pt>
                <c:pt idx="245">
                  <c:v>2818.3829312644425</c:v>
                </c:pt>
                <c:pt idx="246">
                  <c:v>2884.0315031265945</c:v>
                </c:pt>
                <c:pt idx="247">
                  <c:v>2951.2092266663731</c:v>
                </c:pt>
                <c:pt idx="248">
                  <c:v>3019.951720402003</c:v>
                </c:pt>
                <c:pt idx="249">
                  <c:v>3090.295432513577</c:v>
                </c:pt>
                <c:pt idx="250">
                  <c:v>3162.2776601683654</c:v>
                </c:pt>
                <c:pt idx="251">
                  <c:v>3235.9365692962679</c:v>
                </c:pt>
                <c:pt idx="252">
                  <c:v>3311.3112148258956</c:v>
                </c:pt>
                <c:pt idx="253">
                  <c:v>3388.4415613920096</c:v>
                </c:pt>
                <c:pt idx="254">
                  <c:v>3467.3685045252992</c:v>
                </c:pt>
                <c:pt idx="255">
                  <c:v>3548.1338923357371</c:v>
                </c:pt>
                <c:pt idx="256">
                  <c:v>3630.7805477009952</c:v>
                </c:pt>
                <c:pt idx="257">
                  <c:v>3715.3522909717071</c:v>
                </c:pt>
                <c:pt idx="258">
                  <c:v>3801.8939632055922</c:v>
                </c:pt>
                <c:pt idx="259">
                  <c:v>3890.451449942786</c:v>
                </c:pt>
                <c:pt idx="260">
                  <c:v>3981.071705534951</c:v>
                </c:pt>
                <c:pt idx="261">
                  <c:v>4073.8027780411048</c:v>
                </c:pt>
                <c:pt idx="262">
                  <c:v>4168.693834703331</c:v>
                </c:pt>
                <c:pt idx="263">
                  <c:v>4265.7951880159035</c:v>
                </c:pt>
                <c:pt idx="264">
                  <c:v>4365.158322401634</c:v>
                </c:pt>
                <c:pt idx="265">
                  <c:v>4466.8359215096052</c:v>
                </c:pt>
                <c:pt idx="266">
                  <c:v>4570.8818961487232</c:v>
                </c:pt>
                <c:pt idx="267">
                  <c:v>4677.3514128719544</c:v>
                </c:pt>
                <c:pt idx="268">
                  <c:v>4786.3009232263539</c:v>
                </c:pt>
                <c:pt idx="269">
                  <c:v>4897.7881936844324</c:v>
                </c:pt>
                <c:pt idx="270">
                  <c:v>5011.8723362726905</c:v>
                </c:pt>
                <c:pt idx="271">
                  <c:v>5128.6138399136153</c:v>
                </c:pt>
                <c:pt idx="272">
                  <c:v>5248.0746024976916</c:v>
                </c:pt>
                <c:pt idx="273">
                  <c:v>5370.3179637024932</c:v>
                </c:pt>
                <c:pt idx="274">
                  <c:v>5495.4087385762095</c:v>
                </c:pt>
                <c:pt idx="275">
                  <c:v>5623.4132519034529</c:v>
                </c:pt>
                <c:pt idx="276">
                  <c:v>5754.3993733715297</c:v>
                </c:pt>
                <c:pt idx="277">
                  <c:v>5888.43655355585</c:v>
                </c:pt>
                <c:pt idx="278">
                  <c:v>6025.595860743535</c:v>
                </c:pt>
                <c:pt idx="279">
                  <c:v>6165.9500186147779</c:v>
                </c:pt>
                <c:pt idx="280">
                  <c:v>6309.5734448018875</c:v>
                </c:pt>
                <c:pt idx="281">
                  <c:v>6456.5422903465087</c:v>
                </c:pt>
                <c:pt idx="282">
                  <c:v>6606.9344800759118</c:v>
                </c:pt>
                <c:pt idx="283">
                  <c:v>6760.8297539197674</c:v>
                </c:pt>
                <c:pt idx="284">
                  <c:v>6918.3097091893123</c:v>
                </c:pt>
                <c:pt idx="285">
                  <c:v>7079.4578438413255</c:v>
                </c:pt>
                <c:pt idx="286">
                  <c:v>7244.3596007498436</c:v>
                </c:pt>
                <c:pt idx="287">
                  <c:v>7413.1024130091182</c:v>
                </c:pt>
                <c:pt idx="288">
                  <c:v>7585.7757502917784</c:v>
                </c:pt>
                <c:pt idx="289">
                  <c:v>7762.4711662868567</c:v>
                </c:pt>
                <c:pt idx="290">
                  <c:v>7943.2823472427517</c:v>
                </c:pt>
                <c:pt idx="291">
                  <c:v>8128.3051616409257</c:v>
                </c:pt>
                <c:pt idx="292">
                  <c:v>8317.6377110266421</c:v>
                </c:pt>
                <c:pt idx="293">
                  <c:v>8511.3803820236935</c:v>
                </c:pt>
                <c:pt idx="294">
                  <c:v>8709.6358995607334</c:v>
                </c:pt>
                <c:pt idx="295">
                  <c:v>8912.5093813373787</c:v>
                </c:pt>
                <c:pt idx="296">
                  <c:v>9120.1083935590177</c:v>
                </c:pt>
                <c:pt idx="297">
                  <c:v>9332.5430079698308</c:v>
                </c:pt>
                <c:pt idx="298">
                  <c:v>9549.9258602142745</c:v>
                </c:pt>
                <c:pt idx="299">
                  <c:v>9772.3722095580197</c:v>
                </c:pt>
                <c:pt idx="300">
                  <c:v>10000</c:v>
                </c:pt>
                <c:pt idx="301">
                  <c:v>10232.929922807542</c:v>
                </c:pt>
                <c:pt idx="302">
                  <c:v>10471.285480508994</c:v>
                </c:pt>
                <c:pt idx="303">
                  <c:v>10715.193052376062</c:v>
                </c:pt>
                <c:pt idx="304">
                  <c:v>10964.781961431847</c:v>
                </c:pt>
                <c:pt idx="305">
                  <c:v>11220.184543019632</c:v>
                </c:pt>
                <c:pt idx="306">
                  <c:v>11481.536214968821</c:v>
                </c:pt>
                <c:pt idx="307">
                  <c:v>11748.975549395289</c:v>
                </c:pt>
                <c:pt idx="308">
                  <c:v>12022.64434617412</c:v>
                </c:pt>
                <c:pt idx="309">
                  <c:v>12302.687708123807</c:v>
                </c:pt>
                <c:pt idx="310">
                  <c:v>12589.254117941662</c:v>
                </c:pt>
                <c:pt idx="311">
                  <c:v>12882.495516931327</c:v>
                </c:pt>
                <c:pt idx="312">
                  <c:v>13182.567385564056</c:v>
                </c:pt>
                <c:pt idx="313">
                  <c:v>13489.628825916521</c:v>
                </c:pt>
                <c:pt idx="314">
                  <c:v>13803.842646028832</c:v>
                </c:pt>
                <c:pt idx="315">
                  <c:v>14125.375446227525</c:v>
                </c:pt>
                <c:pt idx="316">
                  <c:v>14454.397707459255</c:v>
                </c:pt>
                <c:pt idx="317">
                  <c:v>14791.083881682052</c:v>
                </c:pt>
                <c:pt idx="318">
                  <c:v>15135.612484362058</c:v>
                </c:pt>
                <c:pt idx="319">
                  <c:v>15488.166189124788</c:v>
                </c:pt>
                <c:pt idx="320">
                  <c:v>15848.931924611106</c:v>
                </c:pt>
                <c:pt idx="321">
                  <c:v>16218.100973589271</c:v>
                </c:pt>
                <c:pt idx="322">
                  <c:v>16595.869074375572</c:v>
                </c:pt>
                <c:pt idx="323">
                  <c:v>16982.436524617409</c:v>
                </c:pt>
                <c:pt idx="324">
                  <c:v>17378.008287493718</c:v>
                </c:pt>
                <c:pt idx="325">
                  <c:v>17782.794100389194</c:v>
                </c:pt>
                <c:pt idx="326">
                  <c:v>18197.008586099793</c:v>
                </c:pt>
                <c:pt idx="327">
                  <c:v>18620.871366628631</c:v>
                </c:pt>
                <c:pt idx="328">
                  <c:v>19054.607179632425</c:v>
                </c:pt>
                <c:pt idx="329">
                  <c:v>19498.445997580406</c:v>
                </c:pt>
                <c:pt idx="330">
                  <c:v>19952.623149688745</c:v>
                </c:pt>
                <c:pt idx="331">
                  <c:v>20417.379446695239</c:v>
                </c:pt>
                <c:pt idx="332">
                  <c:v>20892.961308540333</c:v>
                </c:pt>
                <c:pt idx="333">
                  <c:v>21379.620895022261</c:v>
                </c:pt>
                <c:pt idx="334">
                  <c:v>21877.616239495459</c:v>
                </c:pt>
                <c:pt idx="335">
                  <c:v>22387.211385683328</c:v>
                </c:pt>
                <c:pt idx="336">
                  <c:v>22908.676527677657</c:v>
                </c:pt>
                <c:pt idx="337">
                  <c:v>23442.288153199144</c:v>
                </c:pt>
                <c:pt idx="338">
                  <c:v>23988.329190194825</c:v>
                </c:pt>
                <c:pt idx="339">
                  <c:v>24547.089156850216</c:v>
                </c:pt>
                <c:pt idx="340">
                  <c:v>25118.864315095714</c:v>
                </c:pt>
                <c:pt idx="341">
                  <c:v>25703.957827688548</c:v>
                </c:pt>
                <c:pt idx="342">
                  <c:v>26302.67991895372</c:v>
                </c:pt>
                <c:pt idx="343">
                  <c:v>26915.348039269054</c:v>
                </c:pt>
                <c:pt idx="344">
                  <c:v>27542.287033381555</c:v>
                </c:pt>
                <c:pt idx="345">
                  <c:v>28183.829312644426</c:v>
                </c:pt>
                <c:pt idx="346">
                  <c:v>28840.315031265945</c:v>
                </c:pt>
                <c:pt idx="347">
                  <c:v>29512.092266663731</c:v>
                </c:pt>
                <c:pt idx="348">
                  <c:v>30199.51720402003</c:v>
                </c:pt>
                <c:pt idx="349">
                  <c:v>30902.954325135772</c:v>
                </c:pt>
                <c:pt idx="350">
                  <c:v>31622.776601683654</c:v>
                </c:pt>
                <c:pt idx="351">
                  <c:v>32359.365692962681</c:v>
                </c:pt>
                <c:pt idx="352">
                  <c:v>33113.112148258959</c:v>
                </c:pt>
                <c:pt idx="353">
                  <c:v>33884.415613920093</c:v>
                </c:pt>
                <c:pt idx="354">
                  <c:v>34673.685045252991</c:v>
                </c:pt>
                <c:pt idx="355">
                  <c:v>35481.338923357376</c:v>
                </c:pt>
                <c:pt idx="356">
                  <c:v>36307.805477009955</c:v>
                </c:pt>
                <c:pt idx="357">
                  <c:v>37153.522909717067</c:v>
                </c:pt>
                <c:pt idx="358">
                  <c:v>38018.939632055924</c:v>
                </c:pt>
                <c:pt idx="359">
                  <c:v>38904.51449942786</c:v>
                </c:pt>
                <c:pt idx="360">
                  <c:v>39810.717055349509</c:v>
                </c:pt>
                <c:pt idx="361">
                  <c:v>40738.027780411052</c:v>
                </c:pt>
                <c:pt idx="362">
                  <c:v>41686.938347033305</c:v>
                </c:pt>
                <c:pt idx="363">
                  <c:v>42657.951880159031</c:v>
                </c:pt>
                <c:pt idx="364">
                  <c:v>43651.583224016344</c:v>
                </c:pt>
                <c:pt idx="365">
                  <c:v>44668.359215096054</c:v>
                </c:pt>
                <c:pt idx="366">
                  <c:v>45708.818961487232</c:v>
                </c:pt>
                <c:pt idx="367">
                  <c:v>46773.514128719544</c:v>
                </c:pt>
                <c:pt idx="368">
                  <c:v>47863.009232263539</c:v>
                </c:pt>
                <c:pt idx="369">
                  <c:v>48977.881936844322</c:v>
                </c:pt>
                <c:pt idx="370">
                  <c:v>50118.723362726909</c:v>
                </c:pt>
                <c:pt idx="371">
                  <c:v>51286.138399136158</c:v>
                </c:pt>
                <c:pt idx="372">
                  <c:v>52480.746024976914</c:v>
                </c:pt>
                <c:pt idx="373">
                  <c:v>53703.179637024929</c:v>
                </c:pt>
                <c:pt idx="374">
                  <c:v>54954.087385762097</c:v>
                </c:pt>
                <c:pt idx="375">
                  <c:v>56234.132519034531</c:v>
                </c:pt>
                <c:pt idx="376">
                  <c:v>57543.993733715295</c:v>
                </c:pt>
                <c:pt idx="377">
                  <c:v>58884.3655355585</c:v>
                </c:pt>
                <c:pt idx="378">
                  <c:v>60255.95860743535</c:v>
                </c:pt>
                <c:pt idx="379">
                  <c:v>61659.500186147779</c:v>
                </c:pt>
                <c:pt idx="380">
                  <c:v>63095.734448018869</c:v>
                </c:pt>
                <c:pt idx="381">
                  <c:v>64565.422903465085</c:v>
                </c:pt>
                <c:pt idx="382">
                  <c:v>66069.344800759107</c:v>
                </c:pt>
                <c:pt idx="383">
                  <c:v>67608.29753919768</c:v>
                </c:pt>
                <c:pt idx="384">
                  <c:v>69183.097091893127</c:v>
                </c:pt>
                <c:pt idx="385">
                  <c:v>70794.578438413257</c:v>
                </c:pt>
                <c:pt idx="386">
                  <c:v>72443.596007498432</c:v>
                </c:pt>
                <c:pt idx="387">
                  <c:v>74131.024130091173</c:v>
                </c:pt>
                <c:pt idx="388">
                  <c:v>75857.757502917782</c:v>
                </c:pt>
                <c:pt idx="389">
                  <c:v>77624.711662868562</c:v>
                </c:pt>
                <c:pt idx="390">
                  <c:v>79432.823472427524</c:v>
                </c:pt>
                <c:pt idx="391">
                  <c:v>81283.051616409255</c:v>
                </c:pt>
                <c:pt idx="392">
                  <c:v>83176.377110266418</c:v>
                </c:pt>
                <c:pt idx="393">
                  <c:v>85113.803820236935</c:v>
                </c:pt>
                <c:pt idx="394">
                  <c:v>87096.358995607341</c:v>
                </c:pt>
                <c:pt idx="395">
                  <c:v>89125.093813373795</c:v>
                </c:pt>
                <c:pt idx="396">
                  <c:v>91201.083935590184</c:v>
                </c:pt>
                <c:pt idx="397">
                  <c:v>93325.430079698301</c:v>
                </c:pt>
                <c:pt idx="398">
                  <c:v>95499.258602142756</c:v>
                </c:pt>
                <c:pt idx="399">
                  <c:v>97723.722095580189</c:v>
                </c:pt>
              </c:numCache>
            </c:numRef>
          </c:xVal>
          <c:yVal>
            <c:numRef>
              <c:f>SheetTL!$O$10:$O$409</c:f>
              <c:numCache>
                <c:formatCode>General</c:formatCode>
                <c:ptCount val="400"/>
                <c:pt idx="0">
                  <c:v>69.381133215159579</c:v>
                </c:pt>
                <c:pt idx="1">
                  <c:v>69.181138726866095</c:v>
                </c:pt>
                <c:pt idx="2">
                  <c:v>68.981144498323516</c:v>
                </c:pt>
                <c:pt idx="3">
                  <c:v>68.781150541772774</c:v>
                </c:pt>
                <c:pt idx="4">
                  <c:v>68.58115687003162</c:v>
                </c:pt>
                <c:pt idx="5">
                  <c:v>68.381163496521793</c:v>
                </c:pt>
                <c:pt idx="6">
                  <c:v>68.181170435297531</c:v>
                </c:pt>
                <c:pt idx="7">
                  <c:v>67.981177701075296</c:v>
                </c:pt>
                <c:pt idx="8">
                  <c:v>67.781185309265027</c:v>
                </c:pt>
                <c:pt idx="9">
                  <c:v>67.581193276002793</c:v>
                </c:pt>
                <c:pt idx="10">
                  <c:v>67.381201618184988</c:v>
                </c:pt>
                <c:pt idx="11">
                  <c:v>67.181210353504227</c:v>
                </c:pt>
                <c:pt idx="12">
                  <c:v>66.981219500486716</c:v>
                </c:pt>
                <c:pt idx="13">
                  <c:v>66.781229078531666</c:v>
                </c:pt>
                <c:pt idx="14">
                  <c:v>66.581239107952371</c:v>
                </c:pt>
                <c:pt idx="15">
                  <c:v>66.381249610019196</c:v>
                </c:pt>
                <c:pt idx="16">
                  <c:v>66.181260607004788</c:v>
                </c:pt>
                <c:pt idx="17">
                  <c:v>65.981272122231204</c:v>
                </c:pt>
                <c:pt idx="18">
                  <c:v>65.7812841801194</c:v>
                </c:pt>
                <c:pt idx="19">
                  <c:v>65.581296806240914</c:v>
                </c:pt>
                <c:pt idx="20">
                  <c:v>65.381310027372152</c:v>
                </c:pt>
                <c:pt idx="21">
                  <c:v>65.181323871551129</c:v>
                </c:pt>
                <c:pt idx="22">
                  <c:v>64.981338368136804</c:v>
                </c:pt>
                <c:pt idx="23">
                  <c:v>64.781353547871419</c:v>
                </c:pt>
                <c:pt idx="24">
                  <c:v>64.581369442945544</c:v>
                </c:pt>
                <c:pt idx="25">
                  <c:v>64.381386087066403</c:v>
                </c:pt>
                <c:pt idx="26">
                  <c:v>64.181403515529183</c:v>
                </c:pt>
                <c:pt idx="27">
                  <c:v>63.98142176529192</c:v>
                </c:pt>
                <c:pt idx="28">
                  <c:v>63.781440875053725</c:v>
                </c:pt>
                <c:pt idx="29">
                  <c:v>63.581460885336838</c:v>
                </c:pt>
                <c:pt idx="30">
                  <c:v>63.381481838572455</c:v>
                </c:pt>
                <c:pt idx="31">
                  <c:v>63.181503779190614</c:v>
                </c:pt>
                <c:pt idx="32">
                  <c:v>62.98152675371432</c:v>
                </c:pt>
                <c:pt idx="33">
                  <c:v>62.781550810858072</c:v>
                </c:pt>
                <c:pt idx="34">
                  <c:v>62.581576001631085</c:v>
                </c:pt>
                <c:pt idx="35">
                  <c:v>62.381602379445276</c:v>
                </c:pt>
                <c:pt idx="36">
                  <c:v>62.181630000228424</c:v>
                </c:pt>
                <c:pt idx="37">
                  <c:v>61.981658922542564</c:v>
                </c:pt>
                <c:pt idx="38">
                  <c:v>61.78168920770802</c:v>
                </c:pt>
                <c:pt idx="39">
                  <c:v>61.581720919933218</c:v>
                </c:pt>
                <c:pt idx="40">
                  <c:v>61.38175412645063</c:v>
                </c:pt>
                <c:pt idx="41">
                  <c:v>61.181788897659118</c:v>
                </c:pt>
                <c:pt idx="42">
                  <c:v>60.981825307272899</c:v>
                </c:pt>
                <c:pt idx="43">
                  <c:v>60.781863432477635</c:v>
                </c:pt>
                <c:pt idx="44">
                  <c:v>60.581903354093697</c:v>
                </c:pt>
                <c:pt idx="45">
                  <c:v>60.381945156747236</c:v>
                </c:pt>
                <c:pt idx="46">
                  <c:v>60.181988929049261</c:v>
                </c:pt>
                <c:pt idx="47">
                  <c:v>59.982034763783048</c:v>
                </c:pt>
                <c:pt idx="48">
                  <c:v>59.782082758100437</c:v>
                </c:pt>
                <c:pt idx="49">
                  <c:v>59.582133013727287</c:v>
                </c:pt>
                <c:pt idx="50">
                  <c:v>59.382185637178623</c:v>
                </c:pt>
                <c:pt idx="51">
                  <c:v>59.182240739983889</c:v>
                </c:pt>
                <c:pt idx="52">
                  <c:v>58.982298438922662</c:v>
                </c:pt>
                <c:pt idx="53">
                  <c:v>58.782358856271529</c:v>
                </c:pt>
                <c:pt idx="54">
                  <c:v>58.582422120062574</c:v>
                </c:pt>
                <c:pt idx="55">
                  <c:v>58.382488364353833</c:v>
                </c:pt>
                <c:pt idx="56">
                  <c:v>58.182557729512581</c:v>
                </c:pt>
                <c:pt idx="57">
                  <c:v>57.98263036251182</c:v>
                </c:pt>
                <c:pt idx="58">
                  <c:v>57.782706417240661</c:v>
                </c:pt>
                <c:pt idx="59">
                  <c:v>57.582786054829256</c:v>
                </c:pt>
                <c:pt idx="60">
                  <c:v>57.382869443988994</c:v>
                </c:pt>
                <c:pt idx="61">
                  <c:v>57.182956761368487</c:v>
                </c:pt>
                <c:pt idx="62">
                  <c:v>56.983048191926422</c:v>
                </c:pt>
                <c:pt idx="63">
                  <c:v>56.783143929321618</c:v>
                </c:pt>
                <c:pt idx="64">
                  <c:v>56.58324417632155</c:v>
                </c:pt>
                <c:pt idx="65">
                  <c:v>56.383349145229786</c:v>
                </c:pt>
                <c:pt idx="66">
                  <c:v>56.183459058333554</c:v>
                </c:pt>
                <c:pt idx="67">
                  <c:v>55.983574148372085</c:v>
                </c:pt>
                <c:pt idx="68">
                  <c:v>55.783694659026899</c:v>
                </c:pt>
                <c:pt idx="69">
                  <c:v>55.583820845434992</c:v>
                </c:pt>
                <c:pt idx="70">
                  <c:v>55.383952974725901</c:v>
                </c:pt>
                <c:pt idx="71">
                  <c:v>55.18409132658384</c:v>
                </c:pt>
                <c:pt idx="72">
                  <c:v>54.984236193836047</c:v>
                </c:pt>
                <c:pt idx="73">
                  <c:v>54.784387883068526</c:v>
                </c:pt>
                <c:pt idx="74">
                  <c:v>54.584546715270442</c:v>
                </c:pt>
                <c:pt idx="75">
                  <c:v>54.384713026508564</c:v>
                </c:pt>
                <c:pt idx="76">
                  <c:v>54.184887168632933</c:v>
                </c:pt>
                <c:pt idx="77">
                  <c:v>53.985069510015478</c:v>
                </c:pt>
                <c:pt idx="78">
                  <c:v>53.785260436322844</c:v>
                </c:pt>
                <c:pt idx="79">
                  <c:v>53.585460351325068</c:v>
                </c:pt>
                <c:pt idx="80">
                  <c:v>53.385669677741852</c:v>
                </c:pt>
                <c:pt idx="81">
                  <c:v>53.185888858127903</c:v>
                </c:pt>
                <c:pt idx="82">
                  <c:v>52.986118355799405</c:v>
                </c:pt>
                <c:pt idx="83">
                  <c:v>52.786358655803298</c:v>
                </c:pt>
                <c:pt idx="84">
                  <c:v>52.58661026593127</c:v>
                </c:pt>
                <c:pt idx="85">
                  <c:v>52.386873717780738</c:v>
                </c:pt>
                <c:pt idx="86">
                  <c:v>52.187149567864594</c:v>
                </c:pt>
                <c:pt idx="87">
                  <c:v>51.987438398772227</c:v>
                </c:pt>
                <c:pt idx="88">
                  <c:v>51.787740820383902</c:v>
                </c:pt>
                <c:pt idx="89">
                  <c:v>51.588057471141049</c:v>
                </c:pt>
                <c:pt idx="90">
                  <c:v>51.38838901937482</c:v>
                </c:pt>
                <c:pt idx="91">
                  <c:v>51.188736164695584</c:v>
                </c:pt>
                <c:pt idx="92">
                  <c:v>50.989099639446167</c:v>
                </c:pt>
                <c:pt idx="93">
                  <c:v>50.789480210221463</c:v>
                </c:pt>
                <c:pt idx="94">
                  <c:v>50.58987867945752</c:v>
                </c:pt>
                <c:pt idx="95">
                  <c:v>50.39029588709306</c:v>
                </c:pt>
                <c:pt idx="96">
                  <c:v>50.190732712306698</c:v>
                </c:pt>
                <c:pt idx="97">
                  <c:v>49.991190075333151</c:v>
                </c:pt>
                <c:pt idx="98">
                  <c:v>49.791668939361784</c:v>
                </c:pt>
                <c:pt idx="99">
                  <c:v>49.59217031252129</c:v>
                </c:pt>
                <c:pt idx="100">
                  <c:v>49.392695249953874</c:v>
                </c:pt>
                <c:pt idx="101">
                  <c:v>49.193244855983551</c:v>
                </c:pt>
                <c:pt idx="102">
                  <c:v>48.99382028638118</c:v>
                </c:pt>
                <c:pt idx="103">
                  <c:v>48.794422750732096</c:v>
                </c:pt>
                <c:pt idx="104">
                  <c:v>48.595053514909416</c:v>
                </c:pt>
                <c:pt idx="105">
                  <c:v>48.39571390365802</c:v>
                </c:pt>
                <c:pt idx="106">
                  <c:v>48.196405303293758</c:v>
                </c:pt>
                <c:pt idx="107">
                  <c:v>47.99712916452264</c:v>
                </c:pt>
                <c:pt idx="108">
                  <c:v>47.79788700538505</c:v>
                </c:pt>
                <c:pt idx="109">
                  <c:v>47.598680414330126</c:v>
                </c:pt>
                <c:pt idx="110">
                  <c:v>47.399511053425591</c:v>
                </c:pt>
                <c:pt idx="111">
                  <c:v>47.200380661708508</c:v>
                </c:pt>
                <c:pt idx="112">
                  <c:v>47.001291058682725</c:v>
                </c:pt>
                <c:pt idx="113">
                  <c:v>46.802244147968764</c:v>
                </c:pt>
                <c:pt idx="114">
                  <c:v>46.6032419211122</c:v>
                </c:pt>
                <c:pt idx="115">
                  <c:v>46.404286461556758</c:v>
                </c:pt>
                <c:pt idx="116">
                  <c:v>46.205379948788462</c:v>
                </c:pt>
                <c:pt idx="117">
                  <c:v>46.006524662657426</c:v>
                </c:pt>
                <c:pt idx="118">
                  <c:v>45.807722987883906</c:v>
                </c:pt>
                <c:pt idx="119">
                  <c:v>45.60897741875565</c:v>
                </c:pt>
                <c:pt idx="120">
                  <c:v>45.410290564023384</c:v>
                </c:pt>
                <c:pt idx="121">
                  <c:v>45.211665152001792</c:v>
                </c:pt>
                <c:pt idx="122">
                  <c:v>45.013104035883146</c:v>
                </c:pt>
                <c:pt idx="123">
                  <c:v>44.814610199271279</c:v>
                </c:pt>
                <c:pt idx="124">
                  <c:v>44.61618676194314</c:v>
                </c:pt>
                <c:pt idx="125">
                  <c:v>44.417836985845952</c:v>
                </c:pt>
                <c:pt idx="126">
                  <c:v>44.219564281337455</c:v>
                </c:pt>
                <c:pt idx="127">
                  <c:v>44.021372213677203</c:v>
                </c:pt>
                <c:pt idx="128">
                  <c:v>43.823264509776749</c:v>
                </c:pt>
                <c:pt idx="129">
                  <c:v>43.625245065216575</c:v>
                </c:pt>
                <c:pt idx="130">
                  <c:v>43.427317951537631</c:v>
                </c:pt>
                <c:pt idx="131">
                  <c:v>43.229487423815343</c:v>
                </c:pt>
                <c:pt idx="132">
                  <c:v>43.031757928523717</c:v>
                </c:pt>
                <c:pt idx="133">
                  <c:v>42.834134111697253</c:v>
                </c:pt>
                <c:pt idx="134">
                  <c:v>42.636620827398033</c:v>
                </c:pt>
                <c:pt idx="135">
                  <c:v>42.439223146495181</c:v>
                </c:pt>
                <c:pt idx="136">
                  <c:v>42.241946365763603</c:v>
                </c:pt>
                <c:pt idx="137">
                  <c:v>42.044796017308563</c:v>
                </c:pt>
                <c:pt idx="138">
                  <c:v>41.847777878322312</c:v>
                </c:pt>
                <c:pt idx="139">
                  <c:v>41.650897981178275</c:v>
                </c:pt>
                <c:pt idx="140">
                  <c:v>41.454162623867965</c:v>
                </c:pt>
                <c:pt idx="141">
                  <c:v>41.257578380784892</c:v>
                </c:pt>
                <c:pt idx="142">
                  <c:v>41.061152113859251</c:v>
                </c:pt>
                <c:pt idx="143">
                  <c:v>40.864890984045836</c:v>
                </c:pt>
                <c:pt idx="144">
                  <c:v>40.66880246316714</c:v>
                </c:pt>
                <c:pt idx="145">
                  <c:v>40.472894346111971</c:v>
                </c:pt>
                <c:pt idx="146">
                  <c:v>40.277174763388928</c:v>
                </c:pt>
                <c:pt idx="147">
                  <c:v>40.081652194032685</c:v>
                </c:pt>
                <c:pt idx="148">
                  <c:v>39.886335478859024</c:v>
                </c:pt>
                <c:pt idx="149">
                  <c:v>39.691233834063276</c:v>
                </c:pt>
                <c:pt idx="150">
                  <c:v>39.49635686515456</c:v>
                </c:pt>
                <c:pt idx="151">
                  <c:v>39.301714581216046</c:v>
                </c:pt>
                <c:pt idx="152">
                  <c:v>39.107317409479187</c:v>
                </c:pt>
                <c:pt idx="153">
                  <c:v>38.913176210197108</c:v>
                </c:pt>
                <c:pt idx="154">
                  <c:v>38.719302291799657</c:v>
                </c:pt>
                <c:pt idx="155">
                  <c:v>38.525707426309175</c:v>
                </c:pt>
                <c:pt idx="156">
                  <c:v>38.332403864993026</c:v>
                </c:pt>
                <c:pt idx="157">
                  <c:v>38.139404354224936</c:v>
                </c:pt>
                <c:pt idx="158">
                  <c:v>37.946722151523353</c:v>
                </c:pt>
                <c:pt idx="159">
                  <c:v>37.754371041730749</c:v>
                </c:pt>
                <c:pt idx="160">
                  <c:v>37.56236535329306</c:v>
                </c:pt>
                <c:pt idx="161">
                  <c:v>37.370719974593612</c:v>
                </c:pt>
                <c:pt idx="162">
                  <c:v>37.179450370290724</c:v>
                </c:pt>
                <c:pt idx="163">
                  <c:v>36.988572597602165</c:v>
                </c:pt>
                <c:pt idx="164">
                  <c:v>36.798103322474148</c:v>
                </c:pt>
                <c:pt idx="165">
                  <c:v>36.608059835565982</c:v>
                </c:pt>
                <c:pt idx="166">
                  <c:v>36.418460067974785</c:v>
                </c:pt>
                <c:pt idx="167">
                  <c:v>36.22932260661797</c:v>
                </c:pt>
                <c:pt idx="168">
                  <c:v>36.040666709183618</c:v>
                </c:pt>
                <c:pt idx="169">
                  <c:v>35.852512318551554</c:v>
                </c:pt>
                <c:pt idx="170">
                  <c:v>35.664880076579792</c:v>
                </c:pt>
                <c:pt idx="171">
                  <c:v>35.477791337143124</c:v>
                </c:pt>
                <c:pt idx="172">
                  <c:v>35.291268178302346</c:v>
                </c:pt>
                <c:pt idx="173">
                  <c:v>35.105333413474028</c:v>
                </c:pt>
                <c:pt idx="174">
                  <c:v>34.920010601462252</c:v>
                </c:pt>
                <c:pt idx="175">
                  <c:v>34.735324055205339</c:v>
                </c:pt>
                <c:pt idx="176">
                  <c:v>34.551298849081881</c:v>
                </c:pt>
                <c:pt idx="177">
                  <c:v>34.367960824612098</c:v>
                </c:pt>
                <c:pt idx="178">
                  <c:v>34.185336594382612</c:v>
                </c:pt>
                <c:pt idx="179">
                  <c:v>34.003453544014832</c:v>
                </c:pt>
                <c:pt idx="180">
                  <c:v>33.822339831989908</c:v>
                </c:pt>
                <c:pt idx="181">
                  <c:v>33.642024387136757</c:v>
                </c:pt>
                <c:pt idx="182">
                  <c:v>33.462536903583803</c:v>
                </c:pt>
                <c:pt idx="183">
                  <c:v>33.28390783297025</c:v>
                </c:pt>
                <c:pt idx="184">
                  <c:v>33.106168373708911</c:v>
                </c:pt>
                <c:pt idx="185">
                  <c:v>32.929350457090528</c:v>
                </c:pt>
                <c:pt idx="186">
                  <c:v>32.753486730018395</c:v>
                </c:pt>
                <c:pt idx="187">
                  <c:v>32.578610534163182</c:v>
                </c:pt>
                <c:pt idx="188">
                  <c:v>32.404755881330665</c:v>
                </c:pt>
                <c:pt idx="189">
                  <c:v>32.231957424840147</c:v>
                </c:pt>
                <c:pt idx="190">
                  <c:v>32.060250426718639</c:v>
                </c:pt>
                <c:pt idx="191">
                  <c:v>31.889670720526059</c:v>
                </c:pt>
                <c:pt idx="192">
                  <c:v>31.720254669639168</c:v>
                </c:pt>
                <c:pt idx="193">
                  <c:v>31.552039120838135</c:v>
                </c:pt>
                <c:pt idx="194">
                  <c:v>31.385061353057999</c:v>
                </c:pt>
                <c:pt idx="195">
                  <c:v>31.219359021189852</c:v>
                </c:pt>
                <c:pt idx="196">
                  <c:v>31.054970094841664</c:v>
                </c:pt>
                <c:pt idx="197">
                  <c:v>30.89193279199792</c:v>
                </c:pt>
                <c:pt idx="198">
                  <c:v>30.73028550754924</c:v>
                </c:pt>
                <c:pt idx="199">
                  <c:v>30.570066736699083</c:v>
                </c:pt>
                <c:pt idx="200">
                  <c:v>30.41131499329353</c:v>
                </c:pt>
                <c:pt idx="201">
                  <c:v>30.25406872316255</c:v>
                </c:pt>
                <c:pt idx="202">
                  <c:v>30.098366212604965</c:v>
                </c:pt>
                <c:pt idx="203">
                  <c:v>29.944245492198974</c:v>
                </c:pt>
                <c:pt idx="204">
                  <c:v>29.791744236167577</c:v>
                </c:pt>
                <c:pt idx="205">
                  <c:v>29.640899657580878</c:v>
                </c:pt>
                <c:pt idx="206">
                  <c:v>29.491748399729317</c:v>
                </c:pt>
                <c:pt idx="207">
                  <c:v>29.344326424054788</c:v>
                </c:pt>
                <c:pt idx="208">
                  <c:v>29.198668895079312</c:v>
                </c:pt>
                <c:pt idx="209">
                  <c:v>29.054810062822686</c:v>
                </c:pt>
                <c:pt idx="210">
                  <c:v>28.912783143250156</c:v>
                </c:pt>
                <c:pt idx="211">
                  <c:v>28.772620197338558</c:v>
                </c:pt>
                <c:pt idx="212">
                  <c:v>28.634352009392611</c:v>
                </c:pt>
                <c:pt idx="213">
                  <c:v>28.498007965282277</c:v>
                </c:pt>
                <c:pt idx="214">
                  <c:v>28.363615931305482</c:v>
                </c:pt>
                <c:pt idx="215">
                  <c:v>28.231202134408107</c:v>
                </c:pt>
                <c:pt idx="216">
                  <c:v>28.100791044513016</c:v>
                </c:pt>
                <c:pt idx="217">
                  <c:v>27.972405259722841</c:v>
                </c:pt>
                <c:pt idx="218">
                  <c:v>27.846065395164722</c:v>
                </c:pt>
                <c:pt idx="219">
                  <c:v>27.721789976240963</c:v>
                </c:pt>
                <c:pt idx="220">
                  <c:v>27.599595337034675</c:v>
                </c:pt>
                <c:pt idx="221">
                  <c:v>27.479495524596345</c:v>
                </c:pt>
                <c:pt idx="222">
                  <c:v>27.361502209803898</c:v>
                </c:pt>
                <c:pt idx="223">
                  <c:v>27.245624605446089</c:v>
                </c:pt>
                <c:pt idx="224">
                  <c:v>27.131869392127772</c:v>
                </c:pt>
                <c:pt idx="225">
                  <c:v>27.020240652535243</c:v>
                </c:pt>
                <c:pt idx="226">
                  <c:v>26.910739814532135</c:v>
                </c:pt>
                <c:pt idx="227">
                  <c:v>26.803365603481616</c:v>
                </c:pt>
                <c:pt idx="228">
                  <c:v>26.698114004109797</c:v>
                </c:pt>
                <c:pt idx="229">
                  <c:v>26.594978232140335</c:v>
                </c:pt>
                <c:pt idx="230">
                  <c:v>26.493948715841249</c:v>
                </c:pt>
                <c:pt idx="231">
                  <c:v>26.395013087534437</c:v>
                </c:pt>
                <c:pt idx="232">
                  <c:v>26.298156185027132</c:v>
                </c:pt>
                <c:pt idx="233">
                  <c:v>26.203360062834143</c:v>
                </c:pt>
                <c:pt idx="234">
                  <c:v>26.11060401297155</c:v>
                </c:pt>
                <c:pt idx="235">
                  <c:v>26.019864595018213</c:v>
                </c:pt>
                <c:pt idx="236">
                  <c:v>25.931115675061832</c:v>
                </c:pt>
                <c:pt idx="237">
                  <c:v>25.844328473073123</c:v>
                </c:pt>
                <c:pt idx="238">
                  <c:v>25.759471618185383</c:v>
                </c:pt>
                <c:pt idx="239">
                  <c:v>25.676511211298845</c:v>
                </c:pt>
                <c:pt idx="240">
                  <c:v>25.595410894380013</c:v>
                </c:pt>
                <c:pt idx="241">
                  <c:v>25.51613192578619</c:v>
                </c:pt>
                <c:pt idx="242">
                  <c:v>25.438633260915658</c:v>
                </c:pt>
                <c:pt idx="243">
                  <c:v>25.362871637463442</c:v>
                </c:pt>
                <c:pt idx="244">
                  <c:v>25.288801664552579</c:v>
                </c:pt>
                <c:pt idx="245">
                  <c:v>25.216375915010008</c:v>
                </c:pt>
                <c:pt idx="246">
                  <c:v>25.145545020065086</c:v>
                </c:pt>
                <c:pt idx="247">
                  <c:v>25.076257765766194</c:v>
                </c:pt>
                <c:pt idx="248">
                  <c:v>25.008461190436762</c:v>
                </c:pt>
                <c:pt idx="249">
                  <c:v>24.942100682525311</c:v>
                </c:pt>
                <c:pt idx="250">
                  <c:v>24.877120078243998</c:v>
                </c:pt>
                <c:pt idx="251">
                  <c:v>24.813461758436027</c:v>
                </c:pt>
                <c:pt idx="252">
                  <c:v>24.751066744162735</c:v>
                </c:pt>
                <c:pt idx="253">
                  <c:v>24.689874790556054</c:v>
                </c:pt>
                <c:pt idx="254">
                  <c:v>24.62982447853939</c:v>
                </c:pt>
                <c:pt idx="255">
                  <c:v>24.5708533040799</c:v>
                </c:pt>
                <c:pt idx="256">
                  <c:v>24.512897764696191</c:v>
                </c:pt>
                <c:pt idx="257">
                  <c:v>24.45589344300673</c:v>
                </c:pt>
                <c:pt idx="258">
                  <c:v>24.399775087165491</c:v>
                </c:pt>
                <c:pt idx="259">
                  <c:v>24.344476688091341</c:v>
                </c:pt>
                <c:pt idx="260">
                  <c:v>24.28993155345578</c:v>
                </c:pt>
                <c:pt idx="261">
                  <c:v>24.236072378449961</c:v>
                </c:pt>
                <c:pt idx="262">
                  <c:v>24.182831313404691</c:v>
                </c:pt>
                <c:pt idx="263">
                  <c:v>24.130140028387341</c:v>
                </c:pt>
                <c:pt idx="264">
                  <c:v>24.077929774945765</c:v>
                </c:pt>
                <c:pt idx="265">
                  <c:v>24.026131445211508</c:v>
                </c:pt>
                <c:pt idx="266">
                  <c:v>23.974675628612992</c:v>
                </c:pt>
                <c:pt idx="267">
                  <c:v>23.923492666482726</c:v>
                </c:pt>
                <c:pt idx="268">
                  <c:v>23.872512704871767</c:v>
                </c:pt>
                <c:pt idx="269">
                  <c:v>23.821665745909005</c:v>
                </c:pt>
                <c:pt idx="270">
                  <c:v>23.770881698062215</c:v>
                </c:pt>
                <c:pt idx="271">
                  <c:v>23.720090425672325</c:v>
                </c:pt>
                <c:pt idx="272">
                  <c:v>23.66922179814194</c:v>
                </c:pt>
                <c:pt idx="273">
                  <c:v>23.618205739163606</c:v>
                </c:pt>
                <c:pt idx="274">
                  <c:v>23.566972276372926</c:v>
                </c:pt>
                <c:pt idx="275">
                  <c:v>23.515451591805828</c:v>
                </c:pt>
                <c:pt idx="276">
                  <c:v>23.463574073528978</c:v>
                </c:pt>
                <c:pt idx="277">
                  <c:v>23.411270368796732</c:v>
                </c:pt>
                <c:pt idx="278">
                  <c:v>23.358471439067394</c:v>
                </c:pt>
                <c:pt idx="279">
                  <c:v>23.305108617186534</c:v>
                </c:pt>
                <c:pt idx="280">
                  <c:v>23.251113667014938</c:v>
                </c:pt>
                <c:pt idx="281">
                  <c:v>23.196418845744155</c:v>
                </c:pt>
                <c:pt idx="282">
                  <c:v>23.140956969103712</c:v>
                </c:pt>
                <c:pt idx="283">
                  <c:v>23.084661479620912</c:v>
                </c:pt>
                <c:pt idx="284">
                  <c:v>23.0274665180469</c:v>
                </c:pt>
                <c:pt idx="285">
                  <c:v>22.969306998012385</c:v>
                </c:pt>
                <c:pt idx="286">
                  <c:v>22.910118683922185</c:v>
                </c:pt>
                <c:pt idx="287">
                  <c:v>22.849838272041758</c:v>
                </c:pt>
                <c:pt idx="288">
                  <c:v>22.788403474669767</c:v>
                </c:pt>
                <c:pt idx="289">
                  <c:v>22.725753107230716</c:v>
                </c:pt>
                <c:pt idx="290">
                  <c:v>22.661827178060356</c:v>
                </c:pt>
                <c:pt idx="291">
                  <c:v>22.596566980595249</c:v>
                </c:pt>
                <c:pt idx="292">
                  <c:v>22.529915187616886</c:v>
                </c:pt>
                <c:pt idx="293">
                  <c:v>22.461815947141584</c:v>
                </c:pt>
                <c:pt idx="294">
                  <c:v>22.392214979490099</c:v>
                </c:pt>
                <c:pt idx="295">
                  <c:v>22.321059675017082</c:v>
                </c:pt>
                <c:pt idx="296">
                  <c:v>22.248299191930897</c:v>
                </c:pt>
                <c:pt idx="297">
                  <c:v>22.173884553589474</c:v>
                </c:pt>
                <c:pt idx="298">
                  <c:v>22.097768744619508</c:v>
                </c:pt>
                <c:pt idx="299">
                  <c:v>22.019906805174159</c:v>
                </c:pt>
                <c:pt idx="300">
                  <c:v>21.9402559226207</c:v>
                </c:pt>
                <c:pt idx="301">
                  <c:v>21.858775519933339</c:v>
                </c:pt>
                <c:pt idx="302">
                  <c:v>21.775427340059647</c:v>
                </c:pt>
                <c:pt idx="303">
                  <c:v>21.690175525532098</c:v>
                </c:pt>
                <c:pt idx="304">
                  <c:v>21.602986692607789</c:v>
                </c:pt>
                <c:pt idx="305">
                  <c:v>21.513829999242201</c:v>
                </c:pt>
                <c:pt idx="306">
                  <c:v>21.422677206234688</c:v>
                </c:pt>
                <c:pt idx="307">
                  <c:v>21.329502730925224</c:v>
                </c:pt>
                <c:pt idx="308">
                  <c:v>21.23428369287312</c:v>
                </c:pt>
                <c:pt idx="309">
                  <c:v>21.136999951007848</c:v>
                </c:pt>
                <c:pt idx="310">
                  <c:v>21.037634131810229</c:v>
                </c:pt>
                <c:pt idx="311">
                  <c:v>20.936171648156542</c:v>
                </c:pt>
                <c:pt idx="312">
                  <c:v>20.83260070853893</c:v>
                </c:pt>
                <c:pt idx="313">
                  <c:v>20.726912316460755</c:v>
                </c:pt>
                <c:pt idx="314">
                  <c:v>20.619100259894125</c:v>
                </c:pt>
                <c:pt idx="315">
                  <c:v>20.509161090777688</c:v>
                </c:pt>
                <c:pt idx="316">
                  <c:v>20.397094094623867</c:v>
                </c:pt>
                <c:pt idx="317">
                  <c:v>20.282901250395163</c:v>
                </c:pt>
                <c:pt idx="318">
                  <c:v>20.166587180897196</c:v>
                </c:pt>
                <c:pt idx="319">
                  <c:v>20.048159094020662</c:v>
                </c:pt>
                <c:pt idx="320">
                  <c:v>19.927626715243655</c:v>
                </c:pt>
                <c:pt idx="321">
                  <c:v>19.805002211879533</c:v>
                </c:pt>
                <c:pt idx="322">
                  <c:v>19.680300109621541</c:v>
                </c:pt>
                <c:pt idx="323">
                  <c:v>19.55353720199405</c:v>
                </c:pt>
                <c:pt idx="324">
                  <c:v>19.424732453369778</c:v>
                </c:pt>
                <c:pt idx="325">
                  <c:v>19.293906896253297</c:v>
                </c:pt>
                <c:pt idx="326">
                  <c:v>19.161083523562091</c:v>
                </c:pt>
                <c:pt idx="327">
                  <c:v>19.026287176658371</c:v>
                </c:pt>
                <c:pt idx="328">
                  <c:v>18.889544429896997</c:v>
                </c:pt>
                <c:pt idx="329">
                  <c:v>18.750883472457847</c:v>
                </c:pt>
                <c:pt idx="330">
                  <c:v>18.610333988225239</c:v>
                </c:pt>
                <c:pt idx="331">
                  <c:v>18.467927034462793</c:v>
                </c:pt>
                <c:pt idx="332">
                  <c:v>18.323694920010457</c:v>
                </c:pt>
                <c:pt idx="333">
                  <c:v>18.177671083701629</c:v>
                </c:pt>
                <c:pt idx="334">
                  <c:v>18.029889973663579</c:v>
                </c:pt>
                <c:pt idx="335">
                  <c:v>17.880386928124334</c:v>
                </c:pt>
                <c:pt idx="336">
                  <c:v>17.729198058304938</c:v>
                </c:pt>
                <c:pt idx="337">
                  <c:v>17.576360133928105</c:v>
                </c:pt>
                <c:pt idx="338">
                  <c:v>17.421910471824205</c:v>
                </c:pt>
                <c:pt idx="339">
                  <c:v>17.265886828063351</c:v>
                </c:pt>
                <c:pt idx="340">
                  <c:v>17.108327293989731</c:v>
                </c:pt>
                <c:pt idx="341">
                  <c:v>16.949270196481404</c:v>
                </c:pt>
                <c:pt idx="342">
                  <c:v>16.788754002706444</c:v>
                </c:pt>
                <c:pt idx="343">
                  <c:v>16.626817229595396</c:v>
                </c:pt>
                <c:pt idx="344">
                  <c:v>16.463498358200603</c:v>
                </c:pt>
                <c:pt idx="345">
                  <c:v>16.298835753066093</c:v>
                </c:pt>
                <c:pt idx="346">
                  <c:v>16.132867586687176</c:v>
                </c:pt>
                <c:pt idx="347">
                  <c:v>15.965631769097513</c:v>
                </c:pt>
                <c:pt idx="348">
                  <c:v>15.797165882582998</c:v>
                </c:pt>
                <c:pt idx="349">
                  <c:v>15.627507121486939</c:v>
                </c:pt>
                <c:pt idx="350">
                  <c:v>15.456692237039206</c:v>
                </c:pt>
                <c:pt idx="351">
                  <c:v>15.284757487113934</c:v>
                </c:pt>
                <c:pt idx="352">
                  <c:v>15.111738590795639</c:v>
                </c:pt>
                <c:pt idx="353">
                  <c:v>14.937670687612034</c:v>
                </c:pt>
                <c:pt idx="354">
                  <c:v>14.762588301273748</c:v>
                </c:pt>
                <c:pt idx="355">
                  <c:v>14.58652530774595</c:v>
                </c:pt>
                <c:pt idx="356">
                  <c:v>14.409514907464773</c:v>
                </c:pt>
                <c:pt idx="357">
                  <c:v>14.231589601501922</c:v>
                </c:pt>
                <c:pt idx="358">
                  <c:v>14.052781171474031</c:v>
                </c:pt>
                <c:pt idx="359">
                  <c:v>13.873120662988656</c:v>
                </c:pt>
                <c:pt idx="360">
                  <c:v>13.692638372416514</c:v>
                </c:pt>
                <c:pt idx="361">
                  <c:v>13.511363836778836</c:v>
                </c:pt>
                <c:pt idx="362">
                  <c:v>13.32932582654006</c:v>
                </c:pt>
                <c:pt idx="363">
                  <c:v>13.146552341098586</c:v>
                </c:pt>
                <c:pt idx="364">
                  <c:v>12.963070606772366</c:v>
                </c:pt>
                <c:pt idx="365">
                  <c:v>12.778907077081005</c:v>
                </c:pt>
                <c:pt idx="366">
                  <c:v>12.594087435132241</c:v>
                </c:pt>
                <c:pt idx="367">
                  <c:v>12.408636597927103</c:v>
                </c:pt>
                <c:pt idx="368">
                  <c:v>12.222578722405689</c:v>
                </c:pt>
                <c:pt idx="369">
                  <c:v>12.035937213063105</c:v>
                </c:pt>
                <c:pt idx="370">
                  <c:v>11.848734730973314</c:v>
                </c:pt>
                <c:pt idx="371">
                  <c:v>11.660993204067099</c:v>
                </c:pt>
                <c:pt idx="372">
                  <c:v>11.47273383851876</c:v>
                </c:pt>
                <c:pt idx="373">
                  <c:v>11.283977131104749</c:v>
                </c:pt>
                <c:pt idx="374">
                  <c:v>11.094742882406027</c:v>
                </c:pt>
                <c:pt idx="375">
                  <c:v>10.905050210734228</c:v>
                </c:pt>
                <c:pt idx="376">
                  <c:v>10.714917566670101</c:v>
                </c:pt>
                <c:pt idx="377">
                  <c:v>10.524362748110578</c:v>
                </c:pt>
                <c:pt idx="378">
                  <c:v>10.333402915728914</c:v>
                </c:pt>
                <c:pt idx="379">
                  <c:v>10.142054608759409</c:v>
                </c:pt>
                <c:pt idx="380">
                  <c:v>9.9503337610259983</c:v>
                </c:pt>
                <c:pt idx="381">
                  <c:v>9.7582557171404449</c:v>
                </c:pt>
                <c:pt idx="382">
                  <c:v>9.5658352488026814</c:v>
                </c:pt>
                <c:pt idx="383">
                  <c:v>9.3730865711420499</c:v>
                </c:pt>
                <c:pt idx="384">
                  <c:v>9.1800233590440126</c:v>
                </c:pt>
                <c:pt idx="385">
                  <c:v>8.986658763412553</c:v>
                </c:pt>
                <c:pt idx="386">
                  <c:v>8.7930054273235907</c:v>
                </c:pt>
                <c:pt idx="387">
                  <c:v>8.5990755020296792</c:v>
                </c:pt>
                <c:pt idx="388">
                  <c:v>8.4048806627808119</c:v>
                </c:pt>
                <c:pt idx="389">
                  <c:v>8.21043212443033</c:v>
                </c:pt>
                <c:pt idx="390">
                  <c:v>8.0157406567988403</c:v>
                </c:pt>
                <c:pt idx="391">
                  <c:v>7.8208165997728436</c:v>
                </c:pt>
                <c:pt idx="392">
                  <c:v>7.6256698781178081</c:v>
                </c:pt>
                <c:pt idx="393">
                  <c:v>7.4303100159888826</c:v>
                </c:pt>
                <c:pt idx="394">
                  <c:v>7.2347461511248881</c:v>
                </c:pt>
                <c:pt idx="395">
                  <c:v>7.0389870487140946</c:v>
                </c:pt>
                <c:pt idx="396">
                  <c:v>6.8430411149224728</c:v>
                </c:pt>
                <c:pt idx="397">
                  <c:v>6.646916410077309</c:v>
                </c:pt>
                <c:pt idx="398">
                  <c:v>6.4506206615010209</c:v>
                </c:pt>
                <c:pt idx="399">
                  <c:v>6.25416127599168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D8-4D73-B812-7710CB46D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619870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SheetTL!$P$9</c:f>
              <c:strCache>
                <c:ptCount val="1"/>
                <c:pt idx="0">
                  <c:v>Phase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SheetTL!$N$10:$N$409</c:f>
              <c:numCache>
                <c:formatCode>General</c:formatCode>
                <c:ptCount val="400"/>
                <c:pt idx="0">
                  <c:v>10</c:v>
                </c:pt>
                <c:pt idx="1">
                  <c:v>10.232929922807541</c:v>
                </c:pt>
                <c:pt idx="2">
                  <c:v>10.471285480508994</c:v>
                </c:pt>
                <c:pt idx="3">
                  <c:v>10.715193052376062</c:v>
                </c:pt>
                <c:pt idx="4">
                  <c:v>10.964781961431846</c:v>
                </c:pt>
                <c:pt idx="5">
                  <c:v>11.220184543019631</c:v>
                </c:pt>
                <c:pt idx="6">
                  <c:v>11.481536214968822</c:v>
                </c:pt>
                <c:pt idx="7">
                  <c:v>11.748975549395288</c:v>
                </c:pt>
                <c:pt idx="8">
                  <c:v>12.02264434617412</c:v>
                </c:pt>
                <c:pt idx="9">
                  <c:v>12.302687708123807</c:v>
                </c:pt>
                <c:pt idx="10">
                  <c:v>12.589254117941662</c:v>
                </c:pt>
                <c:pt idx="11">
                  <c:v>12.882495516931327</c:v>
                </c:pt>
                <c:pt idx="12">
                  <c:v>13.182567385564056</c:v>
                </c:pt>
                <c:pt idx="13">
                  <c:v>13.489628825916522</c:v>
                </c:pt>
                <c:pt idx="14">
                  <c:v>13.803842646028832</c:v>
                </c:pt>
                <c:pt idx="15">
                  <c:v>14.125375446227524</c:v>
                </c:pt>
                <c:pt idx="16">
                  <c:v>14.454397707459254</c:v>
                </c:pt>
                <c:pt idx="17">
                  <c:v>14.791083881682052</c:v>
                </c:pt>
                <c:pt idx="18">
                  <c:v>15.135612484362058</c:v>
                </c:pt>
                <c:pt idx="19">
                  <c:v>15.488166189124788</c:v>
                </c:pt>
                <c:pt idx="20">
                  <c:v>15.848931924611108</c:v>
                </c:pt>
                <c:pt idx="21">
                  <c:v>16.218100973589273</c:v>
                </c:pt>
                <c:pt idx="22">
                  <c:v>16.595869074375575</c:v>
                </c:pt>
                <c:pt idx="23">
                  <c:v>16.982436524617409</c:v>
                </c:pt>
                <c:pt idx="24">
                  <c:v>17.378008287493717</c:v>
                </c:pt>
                <c:pt idx="25">
                  <c:v>17.782794100389193</c:v>
                </c:pt>
                <c:pt idx="26">
                  <c:v>18.197008586099795</c:v>
                </c:pt>
                <c:pt idx="27">
                  <c:v>18.620871366628631</c:v>
                </c:pt>
                <c:pt idx="28">
                  <c:v>19.054607179632423</c:v>
                </c:pt>
                <c:pt idx="29">
                  <c:v>19.498445997580404</c:v>
                </c:pt>
                <c:pt idx="30">
                  <c:v>19.952623149688744</c:v>
                </c:pt>
                <c:pt idx="31">
                  <c:v>20.417379446695239</c:v>
                </c:pt>
                <c:pt idx="32">
                  <c:v>20.892961308540336</c:v>
                </c:pt>
                <c:pt idx="33">
                  <c:v>21.37962089502226</c:v>
                </c:pt>
                <c:pt idx="34">
                  <c:v>21.87761623949546</c:v>
                </c:pt>
                <c:pt idx="35">
                  <c:v>22.387211385683329</c:v>
                </c:pt>
                <c:pt idx="36">
                  <c:v>22.908676527677656</c:v>
                </c:pt>
                <c:pt idx="37">
                  <c:v>23.442288153199144</c:v>
                </c:pt>
                <c:pt idx="38">
                  <c:v>23.988329190194825</c:v>
                </c:pt>
                <c:pt idx="39">
                  <c:v>24.547089156850216</c:v>
                </c:pt>
                <c:pt idx="40">
                  <c:v>25.118864315095713</c:v>
                </c:pt>
                <c:pt idx="41">
                  <c:v>25.703957827688548</c:v>
                </c:pt>
                <c:pt idx="42">
                  <c:v>26.302679918953721</c:v>
                </c:pt>
                <c:pt idx="43">
                  <c:v>26.915348039269055</c:v>
                </c:pt>
                <c:pt idx="44">
                  <c:v>27.542287033381555</c:v>
                </c:pt>
                <c:pt idx="45">
                  <c:v>28.183829312644427</c:v>
                </c:pt>
                <c:pt idx="46">
                  <c:v>28.840315031265945</c:v>
                </c:pt>
                <c:pt idx="47">
                  <c:v>29.512092266663732</c:v>
                </c:pt>
                <c:pt idx="48">
                  <c:v>30.199517204020033</c:v>
                </c:pt>
                <c:pt idx="49">
                  <c:v>30.902954325135774</c:v>
                </c:pt>
                <c:pt idx="50">
                  <c:v>31.622776601683654</c:v>
                </c:pt>
                <c:pt idx="51">
                  <c:v>32.359365692962683</c:v>
                </c:pt>
                <c:pt idx="52">
                  <c:v>33.113112148258956</c:v>
                </c:pt>
                <c:pt idx="53">
                  <c:v>33.884415613920098</c:v>
                </c:pt>
                <c:pt idx="54">
                  <c:v>34.673685045252995</c:v>
                </c:pt>
                <c:pt idx="55">
                  <c:v>35.48133892335737</c:v>
                </c:pt>
                <c:pt idx="56">
                  <c:v>36.30780547700995</c:v>
                </c:pt>
                <c:pt idx="57">
                  <c:v>37.153522909717069</c:v>
                </c:pt>
                <c:pt idx="58">
                  <c:v>38.018939632055925</c:v>
                </c:pt>
                <c:pt idx="59">
                  <c:v>38.904514499427862</c:v>
                </c:pt>
                <c:pt idx="60">
                  <c:v>39.810717055349507</c:v>
                </c:pt>
                <c:pt idx="61">
                  <c:v>40.738027780411052</c:v>
                </c:pt>
                <c:pt idx="62">
                  <c:v>41.686938347033305</c:v>
                </c:pt>
                <c:pt idx="63">
                  <c:v>42.657951880159032</c:v>
                </c:pt>
                <c:pt idx="64">
                  <c:v>43.651583224016342</c:v>
                </c:pt>
                <c:pt idx="65">
                  <c:v>44.668359215096054</c:v>
                </c:pt>
                <c:pt idx="66">
                  <c:v>45.708818961487232</c:v>
                </c:pt>
                <c:pt idx="67">
                  <c:v>46.77351412871954</c:v>
                </c:pt>
                <c:pt idx="68">
                  <c:v>47.863009232263536</c:v>
                </c:pt>
                <c:pt idx="69">
                  <c:v>48.977881936844327</c:v>
                </c:pt>
                <c:pt idx="70">
                  <c:v>50.118723362726911</c:v>
                </c:pt>
                <c:pt idx="71">
                  <c:v>51.286138399136156</c:v>
                </c:pt>
                <c:pt idx="72">
                  <c:v>52.480746024976916</c:v>
                </c:pt>
                <c:pt idx="73">
                  <c:v>53.703179637024931</c:v>
                </c:pt>
                <c:pt idx="74">
                  <c:v>54.954087385762094</c:v>
                </c:pt>
                <c:pt idx="75">
                  <c:v>56.234132519034532</c:v>
                </c:pt>
                <c:pt idx="76">
                  <c:v>57.543993733715297</c:v>
                </c:pt>
                <c:pt idx="77">
                  <c:v>58.884365535558494</c:v>
                </c:pt>
                <c:pt idx="78">
                  <c:v>60.255958607435353</c:v>
                </c:pt>
                <c:pt idx="79">
                  <c:v>61.659500186147781</c:v>
                </c:pt>
                <c:pt idx="80">
                  <c:v>63.095734448018874</c:v>
                </c:pt>
                <c:pt idx="81">
                  <c:v>64.565422903465077</c:v>
                </c:pt>
                <c:pt idx="82">
                  <c:v>66.069344800759112</c:v>
                </c:pt>
                <c:pt idx="83">
                  <c:v>67.608297539197679</c:v>
                </c:pt>
                <c:pt idx="84">
                  <c:v>69.183097091893131</c:v>
                </c:pt>
                <c:pt idx="85">
                  <c:v>70.794578438413254</c:v>
                </c:pt>
                <c:pt idx="86">
                  <c:v>72.443596007498442</c:v>
                </c:pt>
                <c:pt idx="87">
                  <c:v>74.131024130091177</c:v>
                </c:pt>
                <c:pt idx="88">
                  <c:v>75.857757502917778</c:v>
                </c:pt>
                <c:pt idx="89">
                  <c:v>77.624711662868563</c:v>
                </c:pt>
                <c:pt idx="90">
                  <c:v>79.432823472427515</c:v>
                </c:pt>
                <c:pt idx="91">
                  <c:v>81.283051616409253</c:v>
                </c:pt>
                <c:pt idx="92">
                  <c:v>83.176377110266415</c:v>
                </c:pt>
                <c:pt idx="93">
                  <c:v>85.113803820236939</c:v>
                </c:pt>
                <c:pt idx="94">
                  <c:v>87.096358995607346</c:v>
                </c:pt>
                <c:pt idx="95">
                  <c:v>89.125093813373795</c:v>
                </c:pt>
                <c:pt idx="96">
                  <c:v>91.201083935590191</c:v>
                </c:pt>
                <c:pt idx="97">
                  <c:v>93.325430079698307</c:v>
                </c:pt>
                <c:pt idx="98">
                  <c:v>95.499258602142746</c:v>
                </c:pt>
                <c:pt idx="99">
                  <c:v>97.7237220955802</c:v>
                </c:pt>
                <c:pt idx="100">
                  <c:v>100</c:v>
                </c:pt>
                <c:pt idx="101">
                  <c:v>102.32929922807541</c:v>
                </c:pt>
                <c:pt idx="102">
                  <c:v>104.71285480508993</c:v>
                </c:pt>
                <c:pt idx="103">
                  <c:v>107.15193052376063</c:v>
                </c:pt>
                <c:pt idx="104">
                  <c:v>109.64781961431846</c:v>
                </c:pt>
                <c:pt idx="105">
                  <c:v>112.20184543019631</c:v>
                </c:pt>
                <c:pt idx="106">
                  <c:v>114.81536214968821</c:v>
                </c:pt>
                <c:pt idx="107">
                  <c:v>117.48975549395288</c:v>
                </c:pt>
                <c:pt idx="108">
                  <c:v>120.22644346174121</c:v>
                </c:pt>
                <c:pt idx="109">
                  <c:v>123.02687708123807</c:v>
                </c:pt>
                <c:pt idx="110">
                  <c:v>125.89254117941661</c:v>
                </c:pt>
                <c:pt idx="111">
                  <c:v>128.82495516931328</c:v>
                </c:pt>
                <c:pt idx="112">
                  <c:v>131.82567385564056</c:v>
                </c:pt>
                <c:pt idx="113">
                  <c:v>134.89628825916523</c:v>
                </c:pt>
                <c:pt idx="114">
                  <c:v>138.03842646028832</c:v>
                </c:pt>
                <c:pt idx="115">
                  <c:v>141.25375446227523</c:v>
                </c:pt>
                <c:pt idx="116">
                  <c:v>144.54397707459253</c:v>
                </c:pt>
                <c:pt idx="117">
                  <c:v>147.91083881682053</c:v>
                </c:pt>
                <c:pt idx="118">
                  <c:v>151.35612484362056</c:v>
                </c:pt>
                <c:pt idx="119">
                  <c:v>154.88166189124789</c:v>
                </c:pt>
                <c:pt idx="120">
                  <c:v>158.48931924611108</c:v>
                </c:pt>
                <c:pt idx="121">
                  <c:v>162.1810097358927</c:v>
                </c:pt>
                <c:pt idx="122">
                  <c:v>165.95869074375574</c:v>
                </c:pt>
                <c:pt idx="123">
                  <c:v>169.8243652461741</c:v>
                </c:pt>
                <c:pt idx="124">
                  <c:v>173.78008287493719</c:v>
                </c:pt>
                <c:pt idx="125">
                  <c:v>177.82794100389191</c:v>
                </c:pt>
                <c:pt idx="126">
                  <c:v>181.97008586099795</c:v>
                </c:pt>
                <c:pt idx="127">
                  <c:v>186.20871366628631</c:v>
                </c:pt>
                <c:pt idx="128">
                  <c:v>190.54607179632424</c:v>
                </c:pt>
                <c:pt idx="129">
                  <c:v>194.98445997580404</c:v>
                </c:pt>
                <c:pt idx="130">
                  <c:v>199.52623149688745</c:v>
                </c:pt>
                <c:pt idx="131">
                  <c:v>204.17379446695239</c:v>
                </c:pt>
                <c:pt idx="132">
                  <c:v>208.92961308540333</c:v>
                </c:pt>
                <c:pt idx="133">
                  <c:v>213.79620895022259</c:v>
                </c:pt>
                <c:pt idx="134">
                  <c:v>218.77616239495458</c:v>
                </c:pt>
                <c:pt idx="135">
                  <c:v>223.87211385683327</c:v>
                </c:pt>
                <c:pt idx="136">
                  <c:v>229.08676527677656</c:v>
                </c:pt>
                <c:pt idx="137">
                  <c:v>234.42288153199144</c:v>
                </c:pt>
                <c:pt idx="138">
                  <c:v>239.88329190194824</c:v>
                </c:pt>
                <c:pt idx="139">
                  <c:v>245.47089156850217</c:v>
                </c:pt>
                <c:pt idx="140">
                  <c:v>251.18864315095712</c:v>
                </c:pt>
                <c:pt idx="141">
                  <c:v>257.03957827688544</c:v>
                </c:pt>
                <c:pt idx="142">
                  <c:v>263.0267991895372</c:v>
                </c:pt>
                <c:pt idx="143">
                  <c:v>269.15348039269054</c:v>
                </c:pt>
                <c:pt idx="144">
                  <c:v>275.42287033381558</c:v>
                </c:pt>
                <c:pt idx="145">
                  <c:v>281.83829312644428</c:v>
                </c:pt>
                <c:pt idx="146">
                  <c:v>288.40315031265942</c:v>
                </c:pt>
                <c:pt idx="147">
                  <c:v>295.12092266663734</c:v>
                </c:pt>
                <c:pt idx="148">
                  <c:v>301.99517204020032</c:v>
                </c:pt>
                <c:pt idx="149">
                  <c:v>309.02954325135772</c:v>
                </c:pt>
                <c:pt idx="150">
                  <c:v>316.22776601683654</c:v>
                </c:pt>
                <c:pt idx="151">
                  <c:v>323.59365692962683</c:v>
                </c:pt>
                <c:pt idx="152">
                  <c:v>331.13112148258955</c:v>
                </c:pt>
                <c:pt idx="153">
                  <c:v>338.84415613920095</c:v>
                </c:pt>
                <c:pt idx="154">
                  <c:v>346.73685045252995</c:v>
                </c:pt>
                <c:pt idx="155">
                  <c:v>354.81338923357373</c:v>
                </c:pt>
                <c:pt idx="156">
                  <c:v>363.07805477009953</c:v>
                </c:pt>
                <c:pt idx="157">
                  <c:v>371.53522909717071</c:v>
                </c:pt>
                <c:pt idx="158">
                  <c:v>380.18939632055924</c:v>
                </c:pt>
                <c:pt idx="159">
                  <c:v>389.04514499427859</c:v>
                </c:pt>
                <c:pt idx="160">
                  <c:v>398.10717055349511</c:v>
                </c:pt>
                <c:pt idx="161">
                  <c:v>407.38027780411051</c:v>
                </c:pt>
                <c:pt idx="162">
                  <c:v>416.86938347033305</c:v>
                </c:pt>
                <c:pt idx="163">
                  <c:v>426.57951880159032</c:v>
                </c:pt>
                <c:pt idx="164">
                  <c:v>436.51583224016343</c:v>
                </c:pt>
                <c:pt idx="165">
                  <c:v>446.68359215096052</c:v>
                </c:pt>
                <c:pt idx="166">
                  <c:v>457.08818961487231</c:v>
                </c:pt>
                <c:pt idx="167">
                  <c:v>467.7351412871954</c:v>
                </c:pt>
                <c:pt idx="168">
                  <c:v>478.63009232263539</c:v>
                </c:pt>
                <c:pt idx="169">
                  <c:v>489.77881936844324</c:v>
                </c:pt>
                <c:pt idx="170">
                  <c:v>501.18723362726911</c:v>
                </c:pt>
                <c:pt idx="171">
                  <c:v>512.86138399136155</c:v>
                </c:pt>
                <c:pt idx="172">
                  <c:v>524.80746024976918</c:v>
                </c:pt>
                <c:pt idx="173">
                  <c:v>537.03179637024925</c:v>
                </c:pt>
                <c:pt idx="174">
                  <c:v>549.54087385762091</c:v>
                </c:pt>
                <c:pt idx="175">
                  <c:v>562.34132519034529</c:v>
                </c:pt>
                <c:pt idx="176">
                  <c:v>575.43993733715297</c:v>
                </c:pt>
                <c:pt idx="177">
                  <c:v>588.84365535558493</c:v>
                </c:pt>
                <c:pt idx="178">
                  <c:v>602.55958607435355</c:v>
                </c:pt>
                <c:pt idx="179">
                  <c:v>616.59500186147773</c:v>
                </c:pt>
                <c:pt idx="180">
                  <c:v>630.95734448018868</c:v>
                </c:pt>
                <c:pt idx="181">
                  <c:v>645.65422903465083</c:v>
                </c:pt>
                <c:pt idx="182">
                  <c:v>660.69344800759109</c:v>
                </c:pt>
                <c:pt idx="183">
                  <c:v>676.08297539197679</c:v>
                </c:pt>
                <c:pt idx="184">
                  <c:v>691.83097091893126</c:v>
                </c:pt>
                <c:pt idx="185">
                  <c:v>707.94578438413259</c:v>
                </c:pt>
                <c:pt idx="186">
                  <c:v>724.43596007498434</c:v>
                </c:pt>
                <c:pt idx="187">
                  <c:v>741.3102413009118</c:v>
                </c:pt>
                <c:pt idx="188">
                  <c:v>758.57757502917775</c:v>
                </c:pt>
                <c:pt idx="189">
                  <c:v>776.24711662868572</c:v>
                </c:pt>
                <c:pt idx="190">
                  <c:v>794.32823472427515</c:v>
                </c:pt>
                <c:pt idx="191">
                  <c:v>812.83051616409261</c:v>
                </c:pt>
                <c:pt idx="192">
                  <c:v>831.76377110266412</c:v>
                </c:pt>
                <c:pt idx="193">
                  <c:v>851.13803820236933</c:v>
                </c:pt>
                <c:pt idx="194">
                  <c:v>870.96358995607341</c:v>
                </c:pt>
                <c:pt idx="195">
                  <c:v>891.25093813373792</c:v>
                </c:pt>
                <c:pt idx="196">
                  <c:v>912.01083935590179</c:v>
                </c:pt>
                <c:pt idx="197">
                  <c:v>933.25430079698299</c:v>
                </c:pt>
                <c:pt idx="198">
                  <c:v>954.99258602142754</c:v>
                </c:pt>
                <c:pt idx="199">
                  <c:v>977.23722095580194</c:v>
                </c:pt>
                <c:pt idx="200">
                  <c:v>1000</c:v>
                </c:pt>
                <c:pt idx="201">
                  <c:v>1023.2929922807541</c:v>
                </c:pt>
                <c:pt idx="202">
                  <c:v>1047.1285480508993</c:v>
                </c:pt>
                <c:pt idx="203">
                  <c:v>1071.5193052376062</c:v>
                </c:pt>
                <c:pt idx="204">
                  <c:v>1096.4781961431847</c:v>
                </c:pt>
                <c:pt idx="205">
                  <c:v>1122.0184543019632</c:v>
                </c:pt>
                <c:pt idx="206">
                  <c:v>1148.1536214968821</c:v>
                </c:pt>
                <c:pt idx="207">
                  <c:v>1174.8975549395288</c:v>
                </c:pt>
                <c:pt idx="208">
                  <c:v>1202.264434617412</c:v>
                </c:pt>
                <c:pt idx="209">
                  <c:v>1230.2687708123808</c:v>
                </c:pt>
                <c:pt idx="210">
                  <c:v>1258.9254117941662</c:v>
                </c:pt>
                <c:pt idx="211">
                  <c:v>1288.2495516931326</c:v>
                </c:pt>
                <c:pt idx="212">
                  <c:v>1318.2567385564057</c:v>
                </c:pt>
                <c:pt idx="213">
                  <c:v>1348.9628825916523</c:v>
                </c:pt>
                <c:pt idx="214">
                  <c:v>1380.3842646028831</c:v>
                </c:pt>
                <c:pt idx="215">
                  <c:v>1412.5375446227524</c:v>
                </c:pt>
                <c:pt idx="216">
                  <c:v>1445.4397707459254</c:v>
                </c:pt>
                <c:pt idx="217">
                  <c:v>1479.1083881682052</c:v>
                </c:pt>
                <c:pt idx="218">
                  <c:v>1513.5612484362057</c:v>
                </c:pt>
                <c:pt idx="219">
                  <c:v>1548.8166189124788</c:v>
                </c:pt>
                <c:pt idx="220">
                  <c:v>1584.8931924611106</c:v>
                </c:pt>
                <c:pt idx="221">
                  <c:v>1621.8100973589271</c:v>
                </c:pt>
                <c:pt idx="222">
                  <c:v>1659.5869074375573</c:v>
                </c:pt>
                <c:pt idx="223">
                  <c:v>1698.243652461741</c:v>
                </c:pt>
                <c:pt idx="224">
                  <c:v>1737.8008287493717</c:v>
                </c:pt>
                <c:pt idx="225">
                  <c:v>1778.2794100389192</c:v>
                </c:pt>
                <c:pt idx="226">
                  <c:v>1819.7008586099794</c:v>
                </c:pt>
                <c:pt idx="227">
                  <c:v>1862.087136662863</c:v>
                </c:pt>
                <c:pt idx="228">
                  <c:v>1905.4607179632424</c:v>
                </c:pt>
                <c:pt idx="229">
                  <c:v>1949.8445997580404</c:v>
                </c:pt>
                <c:pt idx="230">
                  <c:v>1995.2623149688743</c:v>
                </c:pt>
                <c:pt idx="231">
                  <c:v>2041.7379446695238</c:v>
                </c:pt>
                <c:pt idx="232">
                  <c:v>2089.2961308540334</c:v>
                </c:pt>
                <c:pt idx="233">
                  <c:v>2137.9620895022258</c:v>
                </c:pt>
                <c:pt idx="234">
                  <c:v>2187.761623949546</c:v>
                </c:pt>
                <c:pt idx="235">
                  <c:v>2238.7211385683327</c:v>
                </c:pt>
                <c:pt idx="236">
                  <c:v>2290.8676527677658</c:v>
                </c:pt>
                <c:pt idx="237">
                  <c:v>2344.2288153199142</c:v>
                </c:pt>
                <c:pt idx="238">
                  <c:v>2398.8329190194822</c:v>
                </c:pt>
                <c:pt idx="239">
                  <c:v>2454.7089156850216</c:v>
                </c:pt>
                <c:pt idx="240">
                  <c:v>2511.8864315095711</c:v>
                </c:pt>
                <c:pt idx="241">
                  <c:v>2570.3957827688546</c:v>
                </c:pt>
                <c:pt idx="242">
                  <c:v>2630.2679918953718</c:v>
                </c:pt>
                <c:pt idx="243">
                  <c:v>2691.5348039269052</c:v>
                </c:pt>
                <c:pt idx="244">
                  <c:v>2754.2287033381558</c:v>
                </c:pt>
                <c:pt idx="245">
                  <c:v>2818.3829312644425</c:v>
                </c:pt>
                <c:pt idx="246">
                  <c:v>2884.0315031265945</c:v>
                </c:pt>
                <c:pt idx="247">
                  <c:v>2951.2092266663731</c:v>
                </c:pt>
                <c:pt idx="248">
                  <c:v>3019.951720402003</c:v>
                </c:pt>
                <c:pt idx="249">
                  <c:v>3090.295432513577</c:v>
                </c:pt>
                <c:pt idx="250">
                  <c:v>3162.2776601683654</c:v>
                </c:pt>
                <c:pt idx="251">
                  <c:v>3235.9365692962679</c:v>
                </c:pt>
                <c:pt idx="252">
                  <c:v>3311.3112148258956</c:v>
                </c:pt>
                <c:pt idx="253">
                  <c:v>3388.4415613920096</c:v>
                </c:pt>
                <c:pt idx="254">
                  <c:v>3467.3685045252992</c:v>
                </c:pt>
                <c:pt idx="255">
                  <c:v>3548.1338923357371</c:v>
                </c:pt>
                <c:pt idx="256">
                  <c:v>3630.7805477009952</c:v>
                </c:pt>
                <c:pt idx="257">
                  <c:v>3715.3522909717071</c:v>
                </c:pt>
                <c:pt idx="258">
                  <c:v>3801.8939632055922</c:v>
                </c:pt>
                <c:pt idx="259">
                  <c:v>3890.451449942786</c:v>
                </c:pt>
                <c:pt idx="260">
                  <c:v>3981.071705534951</c:v>
                </c:pt>
                <c:pt idx="261">
                  <c:v>4073.8027780411048</c:v>
                </c:pt>
                <c:pt idx="262">
                  <c:v>4168.693834703331</c:v>
                </c:pt>
                <c:pt idx="263">
                  <c:v>4265.7951880159035</c:v>
                </c:pt>
                <c:pt idx="264">
                  <c:v>4365.158322401634</c:v>
                </c:pt>
                <c:pt idx="265">
                  <c:v>4466.8359215096052</c:v>
                </c:pt>
                <c:pt idx="266">
                  <c:v>4570.8818961487232</c:v>
                </c:pt>
                <c:pt idx="267">
                  <c:v>4677.3514128719544</c:v>
                </c:pt>
                <c:pt idx="268">
                  <c:v>4786.3009232263539</c:v>
                </c:pt>
                <c:pt idx="269">
                  <c:v>4897.7881936844324</c:v>
                </c:pt>
                <c:pt idx="270">
                  <c:v>5011.8723362726905</c:v>
                </c:pt>
                <c:pt idx="271">
                  <c:v>5128.6138399136153</c:v>
                </c:pt>
                <c:pt idx="272">
                  <c:v>5248.0746024976916</c:v>
                </c:pt>
                <c:pt idx="273">
                  <c:v>5370.3179637024932</c:v>
                </c:pt>
                <c:pt idx="274">
                  <c:v>5495.4087385762095</c:v>
                </c:pt>
                <c:pt idx="275">
                  <c:v>5623.4132519034529</c:v>
                </c:pt>
                <c:pt idx="276">
                  <c:v>5754.3993733715297</c:v>
                </c:pt>
                <c:pt idx="277">
                  <c:v>5888.43655355585</c:v>
                </c:pt>
                <c:pt idx="278">
                  <c:v>6025.595860743535</c:v>
                </c:pt>
                <c:pt idx="279">
                  <c:v>6165.9500186147779</c:v>
                </c:pt>
                <c:pt idx="280">
                  <c:v>6309.5734448018875</c:v>
                </c:pt>
                <c:pt idx="281">
                  <c:v>6456.5422903465087</c:v>
                </c:pt>
                <c:pt idx="282">
                  <c:v>6606.9344800759118</c:v>
                </c:pt>
                <c:pt idx="283">
                  <c:v>6760.8297539197674</c:v>
                </c:pt>
                <c:pt idx="284">
                  <c:v>6918.3097091893123</c:v>
                </c:pt>
                <c:pt idx="285">
                  <c:v>7079.4578438413255</c:v>
                </c:pt>
                <c:pt idx="286">
                  <c:v>7244.3596007498436</c:v>
                </c:pt>
                <c:pt idx="287">
                  <c:v>7413.1024130091182</c:v>
                </c:pt>
                <c:pt idx="288">
                  <c:v>7585.7757502917784</c:v>
                </c:pt>
                <c:pt idx="289">
                  <c:v>7762.4711662868567</c:v>
                </c:pt>
                <c:pt idx="290">
                  <c:v>7943.2823472427517</c:v>
                </c:pt>
                <c:pt idx="291">
                  <c:v>8128.3051616409257</c:v>
                </c:pt>
                <c:pt idx="292">
                  <c:v>8317.6377110266421</c:v>
                </c:pt>
                <c:pt idx="293">
                  <c:v>8511.3803820236935</c:v>
                </c:pt>
                <c:pt idx="294">
                  <c:v>8709.6358995607334</c:v>
                </c:pt>
                <c:pt idx="295">
                  <c:v>8912.5093813373787</c:v>
                </c:pt>
                <c:pt idx="296">
                  <c:v>9120.1083935590177</c:v>
                </c:pt>
                <c:pt idx="297">
                  <c:v>9332.5430079698308</c:v>
                </c:pt>
                <c:pt idx="298">
                  <c:v>9549.9258602142745</c:v>
                </c:pt>
                <c:pt idx="299">
                  <c:v>9772.3722095580197</c:v>
                </c:pt>
                <c:pt idx="300">
                  <c:v>10000</c:v>
                </c:pt>
                <c:pt idx="301">
                  <c:v>10232.929922807542</c:v>
                </c:pt>
                <c:pt idx="302">
                  <c:v>10471.285480508994</c:v>
                </c:pt>
                <c:pt idx="303">
                  <c:v>10715.193052376062</c:v>
                </c:pt>
                <c:pt idx="304">
                  <c:v>10964.781961431847</c:v>
                </c:pt>
                <c:pt idx="305">
                  <c:v>11220.184543019632</c:v>
                </c:pt>
                <c:pt idx="306">
                  <c:v>11481.536214968821</c:v>
                </c:pt>
                <c:pt idx="307">
                  <c:v>11748.975549395289</c:v>
                </c:pt>
                <c:pt idx="308">
                  <c:v>12022.64434617412</c:v>
                </c:pt>
                <c:pt idx="309">
                  <c:v>12302.687708123807</c:v>
                </c:pt>
                <c:pt idx="310">
                  <c:v>12589.254117941662</c:v>
                </c:pt>
                <c:pt idx="311">
                  <c:v>12882.495516931327</c:v>
                </c:pt>
                <c:pt idx="312">
                  <c:v>13182.567385564056</c:v>
                </c:pt>
                <c:pt idx="313">
                  <c:v>13489.628825916521</c:v>
                </c:pt>
                <c:pt idx="314">
                  <c:v>13803.842646028832</c:v>
                </c:pt>
                <c:pt idx="315">
                  <c:v>14125.375446227525</c:v>
                </c:pt>
                <c:pt idx="316">
                  <c:v>14454.397707459255</c:v>
                </c:pt>
                <c:pt idx="317">
                  <c:v>14791.083881682052</c:v>
                </c:pt>
                <c:pt idx="318">
                  <c:v>15135.612484362058</c:v>
                </c:pt>
                <c:pt idx="319">
                  <c:v>15488.166189124788</c:v>
                </c:pt>
                <c:pt idx="320">
                  <c:v>15848.931924611106</c:v>
                </c:pt>
                <c:pt idx="321">
                  <c:v>16218.100973589271</c:v>
                </c:pt>
                <c:pt idx="322">
                  <c:v>16595.869074375572</c:v>
                </c:pt>
                <c:pt idx="323">
                  <c:v>16982.436524617409</c:v>
                </c:pt>
                <c:pt idx="324">
                  <c:v>17378.008287493718</c:v>
                </c:pt>
                <c:pt idx="325">
                  <c:v>17782.794100389194</c:v>
                </c:pt>
                <c:pt idx="326">
                  <c:v>18197.008586099793</c:v>
                </c:pt>
                <c:pt idx="327">
                  <c:v>18620.871366628631</c:v>
                </c:pt>
                <c:pt idx="328">
                  <c:v>19054.607179632425</c:v>
                </c:pt>
                <c:pt idx="329">
                  <c:v>19498.445997580406</c:v>
                </c:pt>
                <c:pt idx="330">
                  <c:v>19952.623149688745</c:v>
                </c:pt>
                <c:pt idx="331">
                  <c:v>20417.379446695239</c:v>
                </c:pt>
                <c:pt idx="332">
                  <c:v>20892.961308540333</c:v>
                </c:pt>
                <c:pt idx="333">
                  <c:v>21379.620895022261</c:v>
                </c:pt>
                <c:pt idx="334">
                  <c:v>21877.616239495459</c:v>
                </c:pt>
                <c:pt idx="335">
                  <c:v>22387.211385683328</c:v>
                </c:pt>
                <c:pt idx="336">
                  <c:v>22908.676527677657</c:v>
                </c:pt>
                <c:pt idx="337">
                  <c:v>23442.288153199144</c:v>
                </c:pt>
                <c:pt idx="338">
                  <c:v>23988.329190194825</c:v>
                </c:pt>
                <c:pt idx="339">
                  <c:v>24547.089156850216</c:v>
                </c:pt>
                <c:pt idx="340">
                  <c:v>25118.864315095714</c:v>
                </c:pt>
                <c:pt idx="341">
                  <c:v>25703.957827688548</c:v>
                </c:pt>
                <c:pt idx="342">
                  <c:v>26302.67991895372</c:v>
                </c:pt>
                <c:pt idx="343">
                  <c:v>26915.348039269054</c:v>
                </c:pt>
                <c:pt idx="344">
                  <c:v>27542.287033381555</c:v>
                </c:pt>
                <c:pt idx="345">
                  <c:v>28183.829312644426</c:v>
                </c:pt>
                <c:pt idx="346">
                  <c:v>28840.315031265945</c:v>
                </c:pt>
                <c:pt idx="347">
                  <c:v>29512.092266663731</c:v>
                </c:pt>
                <c:pt idx="348">
                  <c:v>30199.51720402003</c:v>
                </c:pt>
                <c:pt idx="349">
                  <c:v>30902.954325135772</c:v>
                </c:pt>
                <c:pt idx="350">
                  <c:v>31622.776601683654</c:v>
                </c:pt>
                <c:pt idx="351">
                  <c:v>32359.365692962681</c:v>
                </c:pt>
                <c:pt idx="352">
                  <c:v>33113.112148258959</c:v>
                </c:pt>
                <c:pt idx="353">
                  <c:v>33884.415613920093</c:v>
                </c:pt>
                <c:pt idx="354">
                  <c:v>34673.685045252991</c:v>
                </c:pt>
                <c:pt idx="355">
                  <c:v>35481.338923357376</c:v>
                </c:pt>
                <c:pt idx="356">
                  <c:v>36307.805477009955</c:v>
                </c:pt>
                <c:pt idx="357">
                  <c:v>37153.522909717067</c:v>
                </c:pt>
                <c:pt idx="358">
                  <c:v>38018.939632055924</c:v>
                </c:pt>
                <c:pt idx="359">
                  <c:v>38904.51449942786</c:v>
                </c:pt>
                <c:pt idx="360">
                  <c:v>39810.717055349509</c:v>
                </c:pt>
                <c:pt idx="361">
                  <c:v>40738.027780411052</c:v>
                </c:pt>
                <c:pt idx="362">
                  <c:v>41686.938347033305</c:v>
                </c:pt>
                <c:pt idx="363">
                  <c:v>42657.951880159031</c:v>
                </c:pt>
                <c:pt idx="364">
                  <c:v>43651.583224016344</c:v>
                </c:pt>
                <c:pt idx="365">
                  <c:v>44668.359215096054</c:v>
                </c:pt>
                <c:pt idx="366">
                  <c:v>45708.818961487232</c:v>
                </c:pt>
                <c:pt idx="367">
                  <c:v>46773.514128719544</c:v>
                </c:pt>
                <c:pt idx="368">
                  <c:v>47863.009232263539</c:v>
                </c:pt>
                <c:pt idx="369">
                  <c:v>48977.881936844322</c:v>
                </c:pt>
                <c:pt idx="370">
                  <c:v>50118.723362726909</c:v>
                </c:pt>
                <c:pt idx="371">
                  <c:v>51286.138399136158</c:v>
                </c:pt>
                <c:pt idx="372">
                  <c:v>52480.746024976914</c:v>
                </c:pt>
                <c:pt idx="373">
                  <c:v>53703.179637024929</c:v>
                </c:pt>
                <c:pt idx="374">
                  <c:v>54954.087385762097</c:v>
                </c:pt>
                <c:pt idx="375">
                  <c:v>56234.132519034531</c:v>
                </c:pt>
                <c:pt idx="376">
                  <c:v>57543.993733715295</c:v>
                </c:pt>
                <c:pt idx="377">
                  <c:v>58884.3655355585</c:v>
                </c:pt>
                <c:pt idx="378">
                  <c:v>60255.95860743535</c:v>
                </c:pt>
                <c:pt idx="379">
                  <c:v>61659.500186147779</c:v>
                </c:pt>
                <c:pt idx="380">
                  <c:v>63095.734448018869</c:v>
                </c:pt>
                <c:pt idx="381">
                  <c:v>64565.422903465085</c:v>
                </c:pt>
                <c:pt idx="382">
                  <c:v>66069.344800759107</c:v>
                </c:pt>
                <c:pt idx="383">
                  <c:v>67608.29753919768</c:v>
                </c:pt>
                <c:pt idx="384">
                  <c:v>69183.097091893127</c:v>
                </c:pt>
                <c:pt idx="385">
                  <c:v>70794.578438413257</c:v>
                </c:pt>
                <c:pt idx="386">
                  <c:v>72443.596007498432</c:v>
                </c:pt>
                <c:pt idx="387">
                  <c:v>74131.024130091173</c:v>
                </c:pt>
                <c:pt idx="388">
                  <c:v>75857.757502917782</c:v>
                </c:pt>
                <c:pt idx="389">
                  <c:v>77624.711662868562</c:v>
                </c:pt>
                <c:pt idx="390">
                  <c:v>79432.823472427524</c:v>
                </c:pt>
                <c:pt idx="391">
                  <c:v>81283.051616409255</c:v>
                </c:pt>
                <c:pt idx="392">
                  <c:v>83176.377110266418</c:v>
                </c:pt>
                <c:pt idx="393">
                  <c:v>85113.803820236935</c:v>
                </c:pt>
                <c:pt idx="394">
                  <c:v>87096.358995607341</c:v>
                </c:pt>
                <c:pt idx="395">
                  <c:v>89125.093813373795</c:v>
                </c:pt>
                <c:pt idx="396">
                  <c:v>91201.083935590184</c:v>
                </c:pt>
                <c:pt idx="397">
                  <c:v>93325.430079698301</c:v>
                </c:pt>
                <c:pt idx="398">
                  <c:v>95499.258602142756</c:v>
                </c:pt>
                <c:pt idx="399">
                  <c:v>97723.722095580189</c:v>
                </c:pt>
              </c:numCache>
            </c:numRef>
          </c:xVal>
          <c:yVal>
            <c:numRef>
              <c:f>SheetTL!$P$10:$P$409</c:f>
              <c:numCache>
                <c:formatCode>General</c:formatCode>
                <c:ptCount val="400"/>
                <c:pt idx="0">
                  <c:v>90.256825423797252</c:v>
                </c:pt>
                <c:pt idx="1">
                  <c:v>90.262807523916678</c:v>
                </c:pt>
                <c:pt idx="2">
                  <c:v>90.268928955572335</c:v>
                </c:pt>
                <c:pt idx="3">
                  <c:v>90.27519296353492</c:v>
                </c:pt>
                <c:pt idx="4">
                  <c:v>90.281602868107129</c:v>
                </c:pt>
                <c:pt idx="5">
                  <c:v>90.288162066879536</c:v>
                </c:pt>
                <c:pt idx="6">
                  <c:v>90.294874036527034</c:v>
                </c:pt>
                <c:pt idx="7">
                  <c:v>90.301742334647159</c:v>
                </c:pt>
                <c:pt idx="8">
                  <c:v>90.308770601640603</c:v>
                </c:pt>
                <c:pt idx="9">
                  <c:v>90.31596256263542</c:v>
                </c:pt>
                <c:pt idx="10">
                  <c:v>90.323322029455767</c:v>
                </c:pt>
                <c:pt idx="11">
                  <c:v>90.330852902635868</c:v>
                </c:pt>
                <c:pt idx="12">
                  <c:v>90.338559173480988</c:v>
                </c:pt>
                <c:pt idx="13">
                  <c:v>90.346444926175508</c:v>
                </c:pt>
                <c:pt idx="14">
                  <c:v>90.354514339940039</c:v>
                </c:pt>
                <c:pt idx="15">
                  <c:v>90.362771691238123</c:v>
                </c:pt>
                <c:pt idx="16">
                  <c:v>90.371221356033971</c:v>
                </c:pt>
                <c:pt idx="17">
                  <c:v>90.379867812102077</c:v>
                </c:pt>
                <c:pt idx="18">
                  <c:v>90.388715641390277</c:v>
                </c:pt>
                <c:pt idx="19">
                  <c:v>90.397769532437181</c:v>
                </c:pt>
                <c:pt idx="20">
                  <c:v>90.407034282845061</c:v>
                </c:pt>
                <c:pt idx="21">
                  <c:v>90.41651480181001</c:v>
                </c:pt>
                <c:pt idx="22">
                  <c:v>90.426216112709866</c:v>
                </c:pt>
                <c:pt idx="23">
                  <c:v>90.436143355752094</c:v>
                </c:pt>
                <c:pt idx="24">
                  <c:v>90.446301790682</c:v>
                </c:pt>
                <c:pt idx="25">
                  <c:v>90.456696799553427</c:v>
                </c:pt>
                <c:pt idx="26">
                  <c:v>90.467333889562923</c:v>
                </c:pt>
                <c:pt idx="27">
                  <c:v>90.478218695948812</c:v>
                </c:pt>
                <c:pt idx="28">
                  <c:v>90.489356984956757</c:v>
                </c:pt>
                <c:pt idx="29">
                  <c:v>90.500754656873113</c:v>
                </c:pt>
                <c:pt idx="30">
                  <c:v>90.512417749127607</c:v>
                </c:pt>
                <c:pt idx="31">
                  <c:v>90.524352439467052</c:v>
                </c:pt>
                <c:pt idx="32">
                  <c:v>90.536565049201315</c:v>
                </c:pt>
                <c:pt idx="33">
                  <c:v>90.549062046523389</c:v>
                </c:pt>
                <c:pt idx="34">
                  <c:v>90.561850049905118</c:v>
                </c:pt>
                <c:pt idx="35">
                  <c:v>90.57493583156996</c:v>
                </c:pt>
                <c:pt idx="36">
                  <c:v>90.588326321045173</c:v>
                </c:pt>
                <c:pt idx="37">
                  <c:v>90.602028608793987</c:v>
                </c:pt>
                <c:pt idx="38">
                  <c:v>90.61604994993067</c:v>
                </c:pt>
                <c:pt idx="39">
                  <c:v>90.630397768019364</c:v>
                </c:pt>
                <c:pt idx="40">
                  <c:v>90.645079658958991</c:v>
                </c:pt>
                <c:pt idx="41">
                  <c:v>90.660103394955897</c:v>
                </c:pt>
                <c:pt idx="42">
                  <c:v>90.675476928585908</c:v>
                </c:pt>
                <c:pt idx="43">
                  <c:v>90.691208396947886</c:v>
                </c:pt>
                <c:pt idx="44">
                  <c:v>90.707306125910705</c:v>
                </c:pt>
                <c:pt idx="45">
                  <c:v>90.723778634455371</c:v>
                </c:pt>
                <c:pt idx="46">
                  <c:v>90.740634639114489</c:v>
                </c:pt>
                <c:pt idx="47">
                  <c:v>90.757883058510842</c:v>
                </c:pt>
                <c:pt idx="48">
                  <c:v>90.775533017997148</c:v>
                </c:pt>
                <c:pt idx="49">
                  <c:v>90.793593854399234</c:v>
                </c:pt>
                <c:pt idx="50">
                  <c:v>90.812075120864463</c:v>
                </c:pt>
                <c:pt idx="51">
                  <c:v>90.830986591817464</c:v>
                </c:pt>
                <c:pt idx="52">
                  <c:v>90.850338268025524</c:v>
                </c:pt>
                <c:pt idx="53">
                  <c:v>90.870140381775585</c:v>
                </c:pt>
                <c:pt idx="54">
                  <c:v>90.890403402164878</c:v>
                </c:pt>
                <c:pt idx="55">
                  <c:v>90.91113804050778</c:v>
                </c:pt>
                <c:pt idx="56">
                  <c:v>90.932355255860557</c:v>
                </c:pt>
                <c:pt idx="57">
                  <c:v>90.954066260666593</c:v>
                </c:pt>
                <c:pt idx="58">
                  <c:v>90.976282526524088</c:v>
                </c:pt>
                <c:pt idx="59">
                  <c:v>90.999015790078616</c:v>
                </c:pt>
                <c:pt idx="60">
                  <c:v>91.022278059042407</c:v>
                </c:pt>
                <c:pt idx="61">
                  <c:v>91.046081618343237</c:v>
                </c:pt>
                <c:pt idx="62">
                  <c:v>91.070439036404323</c:v>
                </c:pt>
                <c:pt idx="63">
                  <c:v>91.095363171558105</c:v>
                </c:pt>
                <c:pt idx="64">
                  <c:v>91.120867178595987</c:v>
                </c:pt>
                <c:pt idx="65">
                  <c:v>91.146964515455835</c:v>
                </c:pt>
                <c:pt idx="66">
                  <c:v>91.173668950050072</c:v>
                </c:pt>
                <c:pt idx="67">
                  <c:v>91.200994567235867</c:v>
                </c:pt>
                <c:pt idx="68">
                  <c:v>91.228955775930189</c:v>
                </c:pt>
                <c:pt idx="69">
                  <c:v>91.257567316371222</c:v>
                </c:pt>
                <c:pt idx="70">
                  <c:v>91.286844267528792</c:v>
                </c:pt>
                <c:pt idx="71">
                  <c:v>91.316802054665175</c:v>
                </c:pt>
                <c:pt idx="72">
                  <c:v>91.347456457048949</c:v>
                </c:pt>
                <c:pt idx="73">
                  <c:v>91.378823615823094</c:v>
                </c:pt>
                <c:pt idx="74">
                  <c:v>91.41092004202973</c:v>
                </c:pt>
                <c:pt idx="75">
                  <c:v>91.443762624792868</c:v>
                </c:pt>
                <c:pt idx="76">
                  <c:v>91.477368639660952</c:v>
                </c:pt>
                <c:pt idx="77">
                  <c:v>91.51175575711072</c:v>
                </c:pt>
                <c:pt idx="78">
                  <c:v>91.546942051213762</c:v>
                </c:pt>
                <c:pt idx="79">
                  <c:v>91.582946008467061</c:v>
                </c:pt>
                <c:pt idx="80">
                  <c:v>91.619786536788894</c:v>
                </c:pt>
                <c:pt idx="81">
                  <c:v>91.657482974680519</c:v>
                </c:pt>
                <c:pt idx="82">
                  <c:v>91.696055100554986</c:v>
                </c:pt>
                <c:pt idx="83">
                  <c:v>91.735523142233646</c:v>
                </c:pt>
                <c:pt idx="84">
                  <c:v>91.775907786610105</c:v>
                </c:pt>
                <c:pt idx="85">
                  <c:v>91.817230189482729</c:v>
                </c:pt>
                <c:pt idx="86">
                  <c:v>91.859511985554818</c:v>
                </c:pt>
                <c:pt idx="87">
                  <c:v>91.902775298602464</c:v>
                </c:pt>
                <c:pt idx="88">
                  <c:v>91.947042751809107</c:v>
                </c:pt>
                <c:pt idx="89">
                  <c:v>91.992337478266137</c:v>
                </c:pt>
                <c:pt idx="90">
                  <c:v>92.038683131637626</c:v>
                </c:pt>
                <c:pt idx="91">
                  <c:v>92.08610389698795</c:v>
                </c:pt>
                <c:pt idx="92">
                  <c:v>92.134624501769423</c:v>
                </c:pt>
                <c:pt idx="93">
                  <c:v>92.184270226967783</c:v>
                </c:pt>
                <c:pt idx="94">
                  <c:v>92.235066918402126</c:v>
                </c:pt>
                <c:pt idx="95">
                  <c:v>92.287040998175172</c:v>
                </c:pt>
                <c:pt idx="96">
                  <c:v>92.340219476270192</c:v>
                </c:pt>
                <c:pt idx="97">
                  <c:v>92.394629962288732</c:v>
                </c:pt>
                <c:pt idx="98">
                  <c:v>92.45030067732435</c:v>
                </c:pt>
                <c:pt idx="99">
                  <c:v>92.507260465964777</c:v>
                </c:pt>
                <c:pt idx="100">
                  <c:v>92.565538808416605</c:v>
                </c:pt>
                <c:pt idx="101">
                  <c:v>92.62516583274288</c:v>
                </c:pt>
                <c:pt idx="102">
                  <c:v>92.686172327205711</c:v>
                </c:pt>
                <c:pt idx="103">
                  <c:v>92.748589752703111</c:v>
                </c:pt>
                <c:pt idx="104">
                  <c:v>92.812450255289036</c:v>
                </c:pt>
                <c:pt idx="105">
                  <c:v>92.877786678764565</c:v>
                </c:pt>
                <c:pt idx="106">
                  <c:v>92.944632577325962</c:v>
                </c:pt>
                <c:pt idx="107">
                  <c:v>93.013022228255551</c:v>
                </c:pt>
                <c:pt idx="108">
                  <c:v>93.082990644637974</c:v>
                </c:pt>
                <c:pt idx="109">
                  <c:v>93.154573588084915</c:v>
                </c:pt>
                <c:pt idx="110">
                  <c:v>93.227807581448005</c:v>
                </c:pt>
                <c:pt idx="111">
                  <c:v>93.302729921498624</c:v>
                </c:pt>
                <c:pt idx="112">
                  <c:v>93.379378691551821</c:v>
                </c:pt>
                <c:pt idx="113">
                  <c:v>93.45779277400824</c:v>
                </c:pt>
                <c:pt idx="114">
                  <c:v>93.538011862787499</c:v>
                </c:pt>
                <c:pt idx="115">
                  <c:v>93.620076475622511</c:v>
                </c:pt>
                <c:pt idx="116">
                  <c:v>93.704027966182878</c:v>
                </c:pt>
                <c:pt idx="117">
                  <c:v>93.789908535992609</c:v>
                </c:pt>
                <c:pt idx="118">
                  <c:v>93.877761246103972</c:v>
                </c:pt>
                <c:pt idx="119">
                  <c:v>93.967630028487477</c:v>
                </c:pt>
                <c:pt idx="120">
                  <c:v>94.059559697093704</c:v>
                </c:pt>
                <c:pt idx="121">
                  <c:v>94.153595958539924</c:v>
                </c:pt>
                <c:pt idx="122">
                  <c:v>94.249785422370636</c:v>
                </c:pt>
                <c:pt idx="123">
                  <c:v>94.348175610837643</c:v>
                </c:pt>
                <c:pt idx="124">
                  <c:v>94.44881496814051</c:v>
                </c:pt>
                <c:pt idx="125">
                  <c:v>94.55175286906514</c:v>
                </c:pt>
                <c:pt idx="126">
                  <c:v>94.657039626952297</c:v>
                </c:pt>
                <c:pt idx="127">
                  <c:v>94.764726500924098</c:v>
                </c:pt>
                <c:pt idx="128">
                  <c:v>94.874865702291231</c:v>
                </c:pt>
                <c:pt idx="129">
                  <c:v>94.987510400057701</c:v>
                </c:pt>
                <c:pt idx="130">
                  <c:v>95.102714725435035</c:v>
                </c:pt>
                <c:pt idx="131">
                  <c:v>95.220533775271349</c:v>
                </c:pt>
                <c:pt idx="132">
                  <c:v>95.341023614294699</c:v>
                </c:pt>
                <c:pt idx="133">
                  <c:v>95.46424127606312</c:v>
                </c:pt>
                <c:pt idx="134">
                  <c:v>95.590244762507368</c:v>
                </c:pt>
                <c:pt idx="135">
                  <c:v>95.719093041944632</c:v>
                </c:pt>
                <c:pt idx="136">
                  <c:v>95.850846045434153</c:v>
                </c:pt>
                <c:pt idx="137">
                  <c:v>95.985564661337108</c:v>
                </c:pt>
                <c:pt idx="138">
                  <c:v>96.123310727935845</c:v>
                </c:pt>
                <c:pt idx="139">
                  <c:v>96.264147023957761</c:v>
                </c:pt>
                <c:pt idx="140">
                  <c:v>96.408137256840746</c:v>
                </c:pt>
                <c:pt idx="141">
                  <c:v>96.555346048567415</c:v>
                </c:pt>
                <c:pt idx="142">
                  <c:v>96.705838918885945</c:v>
                </c:pt>
                <c:pt idx="143">
                  <c:v>96.859682265724828</c:v>
                </c:pt>
                <c:pt idx="144">
                  <c:v>97.016943342598935</c:v>
                </c:pt>
                <c:pt idx="145">
                  <c:v>97.177690232793594</c:v>
                </c:pt>
                <c:pt idx="146">
                  <c:v>97.341991820102251</c:v>
                </c:pt>
                <c:pt idx="147">
                  <c:v>97.509917755882142</c:v>
                </c:pt>
                <c:pt idx="148">
                  <c:v>97.681538422181973</c:v>
                </c:pt>
                <c:pt idx="149">
                  <c:v>97.856924890682706</c:v>
                </c:pt>
                <c:pt idx="150">
                  <c:v>98.03614887718274</c:v>
                </c:pt>
                <c:pt idx="151">
                  <c:v>98.219282691345441</c:v>
                </c:pt>
                <c:pt idx="152">
                  <c:v>98.406399181417854</c:v>
                </c:pt>
                <c:pt idx="153">
                  <c:v>98.59757167361542</c:v>
                </c:pt>
                <c:pt idx="154">
                  <c:v>98.792873905859423</c:v>
                </c:pt>
                <c:pt idx="155">
                  <c:v>98.99237995554067</c:v>
                </c:pt>
                <c:pt idx="156">
                  <c:v>99.196164160974533</c:v>
                </c:pt>
                <c:pt idx="157">
                  <c:v>99.404301036202668</c:v>
                </c:pt>
                <c:pt idx="158">
                  <c:v>99.616865178787194</c:v>
                </c:pt>
                <c:pt idx="159">
                  <c:v>99.833931170236895</c:v>
                </c:pt>
                <c:pt idx="160">
                  <c:v>100.05557346869706</c:v>
                </c:pt>
                <c:pt idx="161">
                  <c:v>100.28186629353125</c:v>
                </c:pt>
                <c:pt idx="162">
                  <c:v>100.5128835014178</c:v>
                </c:pt>
                <c:pt idx="163">
                  <c:v>100.7486984535845</c:v>
                </c:pt>
                <c:pt idx="164">
                  <c:v>100.98938387380385</c:v>
                </c:pt>
                <c:pt idx="165">
                  <c:v>101.2350116967758</c:v>
                </c:pt>
                <c:pt idx="166">
                  <c:v>101.48565290653013</c:v>
                </c:pt>
                <c:pt idx="167">
                  <c:v>101.74137736448994</c:v>
                </c:pt>
                <c:pt idx="168">
                  <c:v>102.00225362685053</c:v>
                </c:pt>
                <c:pt idx="169">
                  <c:v>102.26834875094499</c:v>
                </c:pt>
                <c:pt idx="170">
                  <c:v>102.53972809028774</c:v>
                </c:pt>
                <c:pt idx="171">
                  <c:v>102.81645507801396</c:v>
                </c:pt>
                <c:pt idx="172">
                  <c:v>103.09859099846331</c:v>
                </c:pt>
                <c:pt idx="173">
                  <c:v>103.38619474669245</c:v>
                </c:pt>
                <c:pt idx="174">
                  <c:v>103.67932257574411</c:v>
                </c:pt>
                <c:pt idx="175">
                  <c:v>103.9780278315485</c:v>
                </c:pt>
                <c:pt idx="176">
                  <c:v>104.28236067538971</c:v>
                </c:pt>
                <c:pt idx="177">
                  <c:v>104.59236779393161</c:v>
                </c:pt>
                <c:pt idx="178">
                  <c:v>104.90809209687001</c:v>
                </c:pt>
                <c:pt idx="179">
                  <c:v>105.22957240235529</c:v>
                </c:pt>
                <c:pt idx="180">
                  <c:v>105.5568431104178</c:v>
                </c:pt>
                <c:pt idx="181">
                  <c:v>105.88993386472319</c:v>
                </c:pt>
                <c:pt idx="182">
                  <c:v>106.22886920308966</c:v>
                </c:pt>
                <c:pt idx="183">
                  <c:v>106.57366819731128</c:v>
                </c:pt>
                <c:pt idx="184">
                  <c:v>106.92434408295398</c:v>
                </c:pt>
                <c:pt idx="185">
                  <c:v>107.28090387992006</c:v>
                </c:pt>
                <c:pt idx="186">
                  <c:v>107.64334800471522</c:v>
                </c:pt>
                <c:pt idx="187">
                  <c:v>108.01166987549811</c:v>
                </c:pt>
                <c:pt idx="188">
                  <c:v>108.38585551114451</c:v>
                </c:pt>
                <c:pt idx="189">
                  <c:v>108.76588312571714</c:v>
                </c:pt>
                <c:pt idx="190">
                  <c:v>109.15172271989547</c:v>
                </c:pt>
                <c:pt idx="191">
                  <c:v>109.54333567108712</c:v>
                </c:pt>
                <c:pt idx="192">
                  <c:v>109.9406743241114</c:v>
                </c:pt>
                <c:pt idx="193">
                  <c:v>110.34368158451552</c:v>
                </c:pt>
                <c:pt idx="194">
                  <c:v>110.75229051675163</c:v>
                </c:pt>
                <c:pt idx="195">
                  <c:v>111.16642394960546</c:v>
                </c:pt>
                <c:pt idx="196">
                  <c:v>111.585994091427</c:v>
                </c:pt>
                <c:pt idx="197">
                  <c:v>112.01090215785817</c:v>
                </c:pt>
                <c:pt idx="198">
                  <c:v>112.44103801489116</c:v>
                </c:pt>
                <c:pt idx="199">
                  <c:v>112.87627984020904</c:v>
                </c:pt>
                <c:pt idx="200">
                  <c:v>113.31649380586373</c:v>
                </c:pt>
                <c:pt idx="201">
                  <c:v>113.76153378542409</c:v>
                </c:pt>
                <c:pt idx="202">
                  <c:v>114.21124108878547</c:v>
                </c:pt>
                <c:pt idx="203">
                  <c:v>114.66544422785239</c:v>
                </c:pt>
                <c:pt idx="204">
                  <c:v>115.12395871630648</c:v>
                </c:pt>
                <c:pt idx="205">
                  <c:v>115.58658690662811</c:v>
                </c:pt>
                <c:pt idx="206">
                  <c:v>116.05311786746442</c:v>
                </c:pt>
                <c:pt idx="207">
                  <c:v>116.52332730431904</c:v>
                </c:pt>
                <c:pt idx="208">
                  <c:v>116.99697752638181</c:v>
                </c:pt>
                <c:pt idx="209">
                  <c:v>117.4738174621147</c:v>
                </c:pt>
                <c:pt idx="210">
                  <c:v>117.95358272596788</c:v>
                </c:pt>
                <c:pt idx="211">
                  <c:v>118.4359957383127</c:v>
                </c:pt>
                <c:pt idx="212">
                  <c:v>118.92076590034898</c:v>
                </c:pt>
                <c:pt idx="213">
                  <c:v>119.40758982537632</c:v>
                </c:pt>
                <c:pt idx="214">
                  <c:v>119.89615162741138</c:v>
                </c:pt>
                <c:pt idx="215">
                  <c:v>120.38612326769446</c:v>
                </c:pt>
                <c:pt idx="216">
                  <c:v>120.87716495915636</c:v>
                </c:pt>
                <c:pt idx="217">
                  <c:v>121.36892562842522</c:v>
                </c:pt>
                <c:pt idx="218">
                  <c:v>121.86104343444052</c:v>
                </c:pt>
                <c:pt idx="219">
                  <c:v>122.35314634221766</c:v>
                </c:pt>
                <c:pt idx="220">
                  <c:v>122.84485274978258</c:v>
                </c:pt>
                <c:pt idx="221">
                  <c:v>123.33577216577339</c:v>
                </c:pt>
                <c:pt idx="222">
                  <c:v>123.82550593469668</c:v>
                </c:pt>
                <c:pt idx="223">
                  <c:v>124.31364800634105</c:v>
                </c:pt>
                <c:pt idx="224">
                  <c:v>124.79978574539074</c:v>
                </c:pt>
                <c:pt idx="225">
                  <c:v>125.28350077686324</c:v>
                </c:pt>
                <c:pt idx="226">
                  <c:v>125.76436986262084</c:v>
                </c:pt>
                <c:pt idx="227">
                  <c:v>126.24196580388298</c:v>
                </c:pt>
                <c:pt idx="228">
                  <c:v>126.7158583644031</c:v>
                </c:pt>
                <c:pt idx="229">
                  <c:v>127.18561520877452</c:v>
                </c:pt>
                <c:pt idx="230">
                  <c:v>127.65080285019573</c:v>
                </c:pt>
                <c:pt idx="231">
                  <c:v>128.11098760196523</c:v>
                </c:pt>
                <c:pt idx="232">
                  <c:v>128.56573652698438</c:v>
                </c:pt>
                <c:pt idx="233">
                  <c:v>129.0146183796285</c:v>
                </c:pt>
                <c:pt idx="234">
                  <c:v>129.45720453449769</c:v>
                </c:pt>
                <c:pt idx="235">
                  <c:v>129.8930698967776</c:v>
                </c:pt>
                <c:pt idx="236">
                  <c:v>130.32179378922345</c:v>
                </c:pt>
                <c:pt idx="237">
                  <c:v>130.74296081111993</c:v>
                </c:pt>
                <c:pt idx="238">
                  <c:v>131.15616166496429</c:v>
                </c:pt>
                <c:pt idx="239">
                  <c:v>131.56099394705566</c:v>
                </c:pt>
                <c:pt idx="240">
                  <c:v>131.95706289865043</c:v>
                </c:pt>
                <c:pt idx="241">
                  <c:v>132.34398211484628</c:v>
                </c:pt>
                <c:pt idx="242">
                  <c:v>132.72137420888299</c:v>
                </c:pt>
                <c:pt idx="243">
                  <c:v>133.08887143008388</c:v>
                </c:pt>
                <c:pt idx="244">
                  <c:v>133.44611623420226</c:v>
                </c:pt>
                <c:pt idx="245">
                  <c:v>133.79276180547171</c:v>
                </c:pt>
                <c:pt idx="246">
                  <c:v>134.12847253018168</c:v>
                </c:pt>
                <c:pt idx="247">
                  <c:v>134.45292442210263</c:v>
                </c:pt>
                <c:pt idx="248">
                  <c:v>134.76580550056073</c:v>
                </c:pt>
                <c:pt idx="249">
                  <c:v>135.06681612240695</c:v>
                </c:pt>
                <c:pt idx="250">
                  <c:v>135.3556692695322</c:v>
                </c:pt>
                <c:pt idx="251">
                  <c:v>135.63209079394667</c:v>
                </c:pt>
                <c:pt idx="252">
                  <c:v>135.89581962276444</c:v>
                </c:pt>
                <c:pt idx="253">
                  <c:v>136.1466079257093</c:v>
                </c:pt>
                <c:pt idx="254">
                  <c:v>136.38422124798817</c:v>
                </c:pt>
                <c:pt idx="255">
                  <c:v>136.60843861155678</c:v>
                </c:pt>
                <c:pt idx="256">
                  <c:v>136.8190525879362</c:v>
                </c:pt>
                <c:pt idx="257">
                  <c:v>137.01586934582249</c:v>
                </c:pt>
                <c:pt idx="258">
                  <c:v>137.19870867677159</c:v>
                </c:pt>
                <c:pt idx="259">
                  <c:v>137.36740400223621</c:v>
                </c:pt>
                <c:pt idx="260">
                  <c:v>137.52180236518396</c:v>
                </c:pt>
                <c:pt idx="261">
                  <c:v>137.66176440944059</c:v>
                </c:pt>
                <c:pt idx="262">
                  <c:v>137.78716434977889</c:v>
                </c:pt>
                <c:pt idx="263">
                  <c:v>137.897889935617</c:v>
                </c:pt>
                <c:pt idx="264">
                  <c:v>137.99384241100412</c:v>
                </c:pt>
                <c:pt idx="265">
                  <c:v>138.07493647335625</c:v>
                </c:pt>
                <c:pt idx="266">
                  <c:v>138.14110023316681</c:v>
                </c:pt>
                <c:pt idx="267">
                  <c:v>138.19227517665689</c:v>
                </c:pt>
                <c:pt idx="268">
                  <c:v>138.22841613305255</c:v>
                </c:pt>
                <c:pt idx="269">
                  <c:v>138.24949124788378</c:v>
                </c:pt>
                <c:pt idx="270">
                  <c:v>138.25548196339366</c:v>
                </c:pt>
                <c:pt idx="271">
                  <c:v>138.2463830068339</c:v>
                </c:pt>
                <c:pt idx="272">
                  <c:v>138.22220238709963</c:v>
                </c:pt>
                <c:pt idx="273">
                  <c:v>138.18296139983383</c:v>
                </c:pt>
                <c:pt idx="274">
                  <c:v>138.12869464080416</c:v>
                </c:pt>
                <c:pt idx="275">
                  <c:v>138.05945002703237</c:v>
                </c:pt>
                <c:pt idx="276">
                  <c:v>137.97528882483485</c:v>
                </c:pt>
                <c:pt idx="277">
                  <c:v>137.87628568362257</c:v>
                </c:pt>
                <c:pt idx="278">
                  <c:v>137.76252867400382</c:v>
                </c:pt>
                <c:pt idx="279">
                  <c:v>137.63411932844363</c:v>
                </c:pt>
                <c:pt idx="280">
                  <c:v>137.49117268246087</c:v>
                </c:pt>
                <c:pt idx="281">
                  <c:v>137.33381731408662</c:v>
                </c:pt>
                <c:pt idx="282">
                  <c:v>137.16219537907486</c:v>
                </c:pt>
                <c:pt idx="283">
                  <c:v>136.97646263914692</c:v>
                </c:pt>
                <c:pt idx="284">
                  <c:v>136.77678848037144</c:v>
                </c:pt>
                <c:pt idx="285">
                  <c:v>136.56335591863032</c:v>
                </c:pt>
                <c:pt idx="286">
                  <c:v>136.33636158900663</c:v>
                </c:pt>
                <c:pt idx="287">
                  <c:v>136.09601571585208</c:v>
                </c:pt>
                <c:pt idx="288">
                  <c:v>135.84254206025244</c:v>
                </c:pt>
                <c:pt idx="289">
                  <c:v>135.57617784161368</c:v>
                </c:pt>
                <c:pt idx="290">
                  <c:v>135.29717363013975</c:v>
                </c:pt>
                <c:pt idx="291">
                  <c:v>135.00579320706714</c:v>
                </c:pt>
                <c:pt idx="292">
                  <c:v>134.70231338966425</c:v>
                </c:pt>
                <c:pt idx="293">
                  <c:v>134.38702381819311</c:v>
                </c:pt>
                <c:pt idx="294">
                  <c:v>134.06022670226955</c:v>
                </c:pt>
                <c:pt idx="295">
                  <c:v>133.72223652434442</c:v>
                </c:pt>
                <c:pt idx="296">
                  <c:v>133.37337969835906</c:v>
                </c:pt>
                <c:pt idx="297">
                  <c:v>133.01399418200404</c:v>
                </c:pt>
                <c:pt idx="298">
                  <c:v>132.64442904142535</c:v>
                </c:pt>
                <c:pt idx="299">
                  <c:v>132.26504396767334</c:v>
                </c:pt>
                <c:pt idx="300">
                  <c:v>131.87620874467183</c:v>
                </c:pt>
                <c:pt idx="301">
                  <c:v>131.478302668993</c:v>
                </c:pt>
                <c:pt idx="302">
                  <c:v>131.07171392224612</c:v>
                </c:pt>
                <c:pt idx="303">
                  <c:v>130.65683889743059</c:v>
                </c:pt>
                <c:pt idx="304">
                  <c:v>130.23408148113671</c:v>
                </c:pt>
                <c:pt idx="305">
                  <c:v>129.80385229401875</c:v>
                </c:pt>
                <c:pt idx="306">
                  <c:v>129.3665678924803</c:v>
                </c:pt>
                <c:pt idx="307">
                  <c:v>128.92264993501584</c:v>
                </c:pt>
                <c:pt idx="308">
                  <c:v>128.47252431711564</c:v>
                </c:pt>
                <c:pt idx="309">
                  <c:v>128.0166202790748</c:v>
                </c:pt>
                <c:pt idx="310">
                  <c:v>127.55536949142561</c:v>
                </c:pt>
                <c:pt idx="311">
                  <c:v>127.08920512304515</c:v>
                </c:pt>
                <c:pt idx="312">
                  <c:v>126.61856089725714</c:v>
                </c:pt>
                <c:pt idx="313">
                  <c:v>126.14387014145365</c:v>
                </c:pt>
                <c:pt idx="314">
                  <c:v>125.66556483589946</c:v>
                </c:pt>
                <c:pt idx="315">
                  <c:v>125.18407466744752</c:v>
                </c:pt>
                <c:pt idx="316">
                  <c:v>124.69982609388964</c:v>
                </c:pt>
                <c:pt idx="317">
                  <c:v>124.21324142458917</c:v>
                </c:pt>
                <c:pt idx="318">
                  <c:v>123.72473792289607</c:v>
                </c:pt>
                <c:pt idx="319">
                  <c:v>123.23472693563178</c:v>
                </c:pt>
                <c:pt idx="320">
                  <c:v>122.74361305465409</c:v>
                </c:pt>
                <c:pt idx="321">
                  <c:v>122.25179331518008</c:v>
                </c:pt>
                <c:pt idx="322">
                  <c:v>121.75965643516007</c:v>
                </c:pt>
                <c:pt idx="323">
                  <c:v>121.26758209956728</c:v>
                </c:pt>
                <c:pt idx="324">
                  <c:v>120.77594029300425</c:v>
                </c:pt>
                <c:pt idx="325">
                  <c:v>120.28509068353306</c:v>
                </c:pt>
                <c:pt idx="326">
                  <c:v>119.79538206012714</c:v>
                </c:pt>
                <c:pt idx="327">
                  <c:v>119.30715182561651</c:v>
                </c:pt>
                <c:pt idx="328">
                  <c:v>118.82072554647505</c:v>
                </c:pt>
                <c:pt idx="329">
                  <c:v>118.33641656027498</c:v>
                </c:pt>
                <c:pt idx="330">
                  <c:v>117.85452564112784</c:v>
                </c:pt>
                <c:pt idx="331">
                  <c:v>117.37534072293919</c:v>
                </c:pt>
                <c:pt idx="332">
                  <c:v>116.89913667984283</c:v>
                </c:pt>
                <c:pt idx="333">
                  <c:v>116.4261751627442</c:v>
                </c:pt>
                <c:pt idx="334">
                  <c:v>115.95670449050546</c:v>
                </c:pt>
                <c:pt idx="335">
                  <c:v>115.49095959394276</c:v>
                </c:pt>
                <c:pt idx="336">
                  <c:v>115.02916201048679</c:v>
                </c:pt>
                <c:pt idx="337">
                  <c:v>114.57151992707924</c:v>
                </c:pt>
                <c:pt idx="338">
                  <c:v>114.11822826864342</c:v>
                </c:pt>
                <c:pt idx="339">
                  <c:v>113.66946882927547</c:v>
                </c:pt>
                <c:pt idx="340">
                  <c:v>113.22541044315282</c:v>
                </c:pt>
                <c:pt idx="341">
                  <c:v>112.786209192049</c:v>
                </c:pt>
                <c:pt idx="342">
                  <c:v>112.35200864627366</c:v>
                </c:pt>
                <c:pt idx="343">
                  <c:v>111.92294013582419</c:v>
                </c:pt>
                <c:pt idx="344">
                  <c:v>111.49912304853757</c:v>
                </c:pt>
                <c:pt idx="345">
                  <c:v>111.08066515206195</c:v>
                </c:pt>
                <c:pt idx="346">
                  <c:v>110.66766293652896</c:v>
                </c:pt>
                <c:pt idx="347">
                  <c:v>110.26020197489127</c:v>
                </c:pt>
                <c:pt idx="348">
                  <c:v>109.85835729799646</c:v>
                </c:pt>
                <c:pt idx="349">
                  <c:v>109.46219378159167</c:v>
                </c:pt>
                <c:pt idx="350">
                  <c:v>109.07176654259194</c:v>
                </c:pt>
                <c:pt idx="351">
                  <c:v>108.68712134209504</c:v>
                </c:pt>
                <c:pt idx="352">
                  <c:v>108.30829499278411</c:v>
                </c:pt>
                <c:pt idx="353">
                  <c:v>107.935315768525</c:v>
                </c:pt>
                <c:pt idx="354">
                  <c:v>107.56820381413237</c:v>
                </c:pt>
                <c:pt idx="355">
                  <c:v>107.20697155344878</c:v>
                </c:pt>
                <c:pt idx="356">
                  <c:v>106.85162409405027</c:v>
                </c:pt>
                <c:pt idx="357">
                  <c:v>106.50215962705755</c:v>
                </c:pt>
                <c:pt idx="358">
                  <c:v>106.15856982069539</c:v>
                </c:pt>
                <c:pt idx="359">
                  <c:v>105.82084020639961</c:v>
                </c:pt>
                <c:pt idx="360">
                  <c:v>105.48895055642278</c:v>
                </c:pt>
                <c:pt idx="361">
                  <c:v>105.1628752520333</c:v>
                </c:pt>
                <c:pt idx="362">
                  <c:v>104.84258364153941</c:v>
                </c:pt>
                <c:pt idx="363">
                  <c:v>104.52804038749755</c:v>
                </c:pt>
                <c:pt idx="364">
                  <c:v>104.21920580258501</c:v>
                </c:pt>
                <c:pt idx="365">
                  <c:v>103.91603617372635</c:v>
                </c:pt>
                <c:pt idx="366">
                  <c:v>103.61848407416758</c:v>
                </c:pt>
                <c:pt idx="367">
                  <c:v>103.3264986632843</c:v>
                </c:pt>
                <c:pt idx="368">
                  <c:v>103.04002597399565</c:v>
                </c:pt>
                <c:pt idx="369">
                  <c:v>102.75900918773421</c:v>
                </c:pt>
                <c:pt idx="370">
                  <c:v>102.4833888969889</c:v>
                </c:pt>
                <c:pt idx="371">
                  <c:v>102.21310335550231</c:v>
                </c:pt>
                <c:pt idx="372">
                  <c:v>101.94808871625571</c:v>
                </c:pt>
                <c:pt idx="373">
                  <c:v>101.6882792574242</c:v>
                </c:pt>
                <c:pt idx="374">
                  <c:v>101.43360759652531</c:v>
                </c:pt>
                <c:pt idx="375">
                  <c:v>101.18400489301888</c:v>
                </c:pt>
                <c:pt idx="376">
                  <c:v>100.93940103964705</c:v>
                </c:pt>
                <c:pt idx="377">
                  <c:v>100.69972484282663</c:v>
                </c:pt>
                <c:pt idx="378">
                  <c:v>100.46490419242711</c:v>
                </c:pt>
                <c:pt idx="379">
                  <c:v>100.23486622128273</c:v>
                </c:pt>
                <c:pt idx="380">
                  <c:v>100.00953745479922</c:v>
                </c:pt>
                <c:pt idx="381">
                  <c:v>99.788843951024532</c:v>
                </c:pt>
                <c:pt idx="382">
                  <c:v>99.572711431557806</c:v>
                </c:pt>
                <c:pt idx="383">
                  <c:v>99.361065403673862</c:v>
                </c:pt>
                <c:pt idx="384">
                  <c:v>99.153831274040854</c:v>
                </c:pt>
                <c:pt idx="385">
                  <c:v>98.950934454406038</c:v>
                </c:pt>
                <c:pt idx="386">
                  <c:v>98.752300459622148</c:v>
                </c:pt>
                <c:pt idx="387">
                  <c:v>98.557854998380265</c:v>
                </c:pt>
                <c:pt idx="388">
                  <c:v>98.367524057008893</c:v>
                </c:pt>
                <c:pt idx="389">
                  <c:v>98.181233976691487</c:v>
                </c:pt>
                <c:pt idx="390">
                  <c:v>97.998911524444935</c:v>
                </c:pt>
                <c:pt idx="391">
                  <c:v>97.820483958192767</c:v>
                </c:pt>
                <c:pt idx="392">
                  <c:v>97.645879086255931</c:v>
                </c:pt>
                <c:pt idx="393">
                  <c:v>97.475025321574023</c:v>
                </c:pt>
                <c:pt idx="394">
                  <c:v>97.307851730957907</c:v>
                </c:pt>
                <c:pt idx="395">
                  <c:v>97.144288079664392</c:v>
                </c:pt>
                <c:pt idx="396">
                  <c:v>96.984264871571057</c:v>
                </c:pt>
                <c:pt idx="397">
                  <c:v>96.827713385218843</c:v>
                </c:pt>
                <c:pt idx="398">
                  <c:v>96.674565705977997</c:v>
                </c:pt>
                <c:pt idx="399">
                  <c:v>96.524754754581551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D8-4D73-B812-7710CB46D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316198704"/>
        <c:scaling>
          <c:logBase val="10"/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Hz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(dB)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198704"/>
        <c:crosses val="autoZero"/>
        <c:crossBetween val="midCat"/>
      </c:valAx>
      <c:valAx>
        <c:axId val="3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80"/>
          <c:min val="9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(°)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Type 2 Compensator</a:t>
            </a:r>
            <a:r>
              <a:rPr lang="en-US" baseline="0"/>
              <a:t> Response</a:t>
            </a:r>
            <a:endParaRPr lang="en-US"/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SheetOP!$O$9</c:f>
              <c:strCache>
                <c:ptCount val="1"/>
                <c:pt idx="0">
                  <c:v>Mag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SheetOP!$N$10:$N$409</c:f>
              <c:numCache>
                <c:formatCode>General</c:formatCode>
                <c:ptCount val="400"/>
                <c:pt idx="0">
                  <c:v>10</c:v>
                </c:pt>
                <c:pt idx="1">
                  <c:v>10.232929922807541</c:v>
                </c:pt>
                <c:pt idx="2">
                  <c:v>10.471285480508994</c:v>
                </c:pt>
                <c:pt idx="3">
                  <c:v>10.715193052376062</c:v>
                </c:pt>
                <c:pt idx="4">
                  <c:v>10.964781961431846</c:v>
                </c:pt>
                <c:pt idx="5">
                  <c:v>11.220184543019631</c:v>
                </c:pt>
                <c:pt idx="6">
                  <c:v>11.481536214968822</c:v>
                </c:pt>
                <c:pt idx="7">
                  <c:v>11.748975549395288</c:v>
                </c:pt>
                <c:pt idx="8">
                  <c:v>12.02264434617412</c:v>
                </c:pt>
                <c:pt idx="9">
                  <c:v>12.302687708123807</c:v>
                </c:pt>
                <c:pt idx="10">
                  <c:v>12.589254117941662</c:v>
                </c:pt>
                <c:pt idx="11">
                  <c:v>12.882495516931327</c:v>
                </c:pt>
                <c:pt idx="12">
                  <c:v>13.182567385564056</c:v>
                </c:pt>
                <c:pt idx="13">
                  <c:v>13.489628825916522</c:v>
                </c:pt>
                <c:pt idx="14">
                  <c:v>13.803842646028832</c:v>
                </c:pt>
                <c:pt idx="15">
                  <c:v>14.125375446227524</c:v>
                </c:pt>
                <c:pt idx="16">
                  <c:v>14.454397707459254</c:v>
                </c:pt>
                <c:pt idx="17">
                  <c:v>14.791083881682052</c:v>
                </c:pt>
                <c:pt idx="18">
                  <c:v>15.135612484362058</c:v>
                </c:pt>
                <c:pt idx="19">
                  <c:v>15.488166189124788</c:v>
                </c:pt>
                <c:pt idx="20">
                  <c:v>15.848931924611108</c:v>
                </c:pt>
                <c:pt idx="21">
                  <c:v>16.218100973589273</c:v>
                </c:pt>
                <c:pt idx="22">
                  <c:v>16.595869074375575</c:v>
                </c:pt>
                <c:pt idx="23">
                  <c:v>16.982436524617409</c:v>
                </c:pt>
                <c:pt idx="24">
                  <c:v>17.378008287493717</c:v>
                </c:pt>
                <c:pt idx="25">
                  <c:v>17.782794100389193</c:v>
                </c:pt>
                <c:pt idx="26">
                  <c:v>18.197008586099795</c:v>
                </c:pt>
                <c:pt idx="27">
                  <c:v>18.620871366628631</c:v>
                </c:pt>
                <c:pt idx="28">
                  <c:v>19.054607179632423</c:v>
                </c:pt>
                <c:pt idx="29">
                  <c:v>19.498445997580404</c:v>
                </c:pt>
                <c:pt idx="30">
                  <c:v>19.952623149688744</c:v>
                </c:pt>
                <c:pt idx="31">
                  <c:v>20.417379446695239</c:v>
                </c:pt>
                <c:pt idx="32">
                  <c:v>20.892961308540336</c:v>
                </c:pt>
                <c:pt idx="33">
                  <c:v>21.37962089502226</c:v>
                </c:pt>
                <c:pt idx="34">
                  <c:v>21.87761623949546</c:v>
                </c:pt>
                <c:pt idx="35">
                  <c:v>22.387211385683329</c:v>
                </c:pt>
                <c:pt idx="36">
                  <c:v>22.908676527677656</c:v>
                </c:pt>
                <c:pt idx="37">
                  <c:v>23.442288153199144</c:v>
                </c:pt>
                <c:pt idx="38">
                  <c:v>23.988329190194825</c:v>
                </c:pt>
                <c:pt idx="39">
                  <c:v>24.547089156850216</c:v>
                </c:pt>
                <c:pt idx="40">
                  <c:v>25.118864315095713</c:v>
                </c:pt>
                <c:pt idx="41">
                  <c:v>25.703957827688548</c:v>
                </c:pt>
                <c:pt idx="42">
                  <c:v>26.302679918953721</c:v>
                </c:pt>
                <c:pt idx="43">
                  <c:v>26.915348039269055</c:v>
                </c:pt>
                <c:pt idx="44">
                  <c:v>27.542287033381555</c:v>
                </c:pt>
                <c:pt idx="45">
                  <c:v>28.183829312644427</c:v>
                </c:pt>
                <c:pt idx="46">
                  <c:v>28.840315031265945</c:v>
                </c:pt>
                <c:pt idx="47">
                  <c:v>29.512092266663732</c:v>
                </c:pt>
                <c:pt idx="48">
                  <c:v>30.199517204020033</c:v>
                </c:pt>
                <c:pt idx="49">
                  <c:v>30.902954325135774</c:v>
                </c:pt>
                <c:pt idx="50">
                  <c:v>31.622776601683654</c:v>
                </c:pt>
                <c:pt idx="51">
                  <c:v>32.359365692962683</c:v>
                </c:pt>
                <c:pt idx="52">
                  <c:v>33.113112148258956</c:v>
                </c:pt>
                <c:pt idx="53">
                  <c:v>33.884415613920098</c:v>
                </c:pt>
                <c:pt idx="54">
                  <c:v>34.673685045252995</c:v>
                </c:pt>
                <c:pt idx="55">
                  <c:v>35.48133892335737</c:v>
                </c:pt>
                <c:pt idx="56">
                  <c:v>36.30780547700995</c:v>
                </c:pt>
                <c:pt idx="57">
                  <c:v>37.153522909717069</c:v>
                </c:pt>
                <c:pt idx="58">
                  <c:v>38.018939632055925</c:v>
                </c:pt>
                <c:pt idx="59">
                  <c:v>38.904514499427862</c:v>
                </c:pt>
                <c:pt idx="60">
                  <c:v>39.810717055349507</c:v>
                </c:pt>
                <c:pt idx="61">
                  <c:v>40.738027780411052</c:v>
                </c:pt>
                <c:pt idx="62">
                  <c:v>41.686938347033305</c:v>
                </c:pt>
                <c:pt idx="63">
                  <c:v>42.657951880159032</c:v>
                </c:pt>
                <c:pt idx="64">
                  <c:v>43.651583224016342</c:v>
                </c:pt>
                <c:pt idx="65">
                  <c:v>44.668359215096054</c:v>
                </c:pt>
                <c:pt idx="66">
                  <c:v>45.708818961487232</c:v>
                </c:pt>
                <c:pt idx="67">
                  <c:v>46.77351412871954</c:v>
                </c:pt>
                <c:pt idx="68">
                  <c:v>47.863009232263536</c:v>
                </c:pt>
                <c:pt idx="69">
                  <c:v>48.977881936844327</c:v>
                </c:pt>
                <c:pt idx="70">
                  <c:v>50.118723362726911</c:v>
                </c:pt>
                <c:pt idx="71">
                  <c:v>51.286138399136156</c:v>
                </c:pt>
                <c:pt idx="72">
                  <c:v>52.480746024976916</c:v>
                </c:pt>
                <c:pt idx="73">
                  <c:v>53.703179637024931</c:v>
                </c:pt>
                <c:pt idx="74">
                  <c:v>54.954087385762094</c:v>
                </c:pt>
                <c:pt idx="75">
                  <c:v>56.234132519034532</c:v>
                </c:pt>
                <c:pt idx="76">
                  <c:v>57.543993733715297</c:v>
                </c:pt>
                <c:pt idx="77">
                  <c:v>58.884365535558494</c:v>
                </c:pt>
                <c:pt idx="78">
                  <c:v>60.255958607435353</c:v>
                </c:pt>
                <c:pt idx="79">
                  <c:v>61.659500186147781</c:v>
                </c:pt>
                <c:pt idx="80">
                  <c:v>63.095734448018874</c:v>
                </c:pt>
                <c:pt idx="81">
                  <c:v>64.565422903465077</c:v>
                </c:pt>
                <c:pt idx="82">
                  <c:v>66.069344800759112</c:v>
                </c:pt>
                <c:pt idx="83">
                  <c:v>67.608297539197679</c:v>
                </c:pt>
                <c:pt idx="84">
                  <c:v>69.183097091893131</c:v>
                </c:pt>
                <c:pt idx="85">
                  <c:v>70.794578438413254</c:v>
                </c:pt>
                <c:pt idx="86">
                  <c:v>72.443596007498442</c:v>
                </c:pt>
                <c:pt idx="87">
                  <c:v>74.131024130091177</c:v>
                </c:pt>
                <c:pt idx="88">
                  <c:v>75.857757502917778</c:v>
                </c:pt>
                <c:pt idx="89">
                  <c:v>77.624711662868563</c:v>
                </c:pt>
                <c:pt idx="90">
                  <c:v>79.432823472427515</c:v>
                </c:pt>
                <c:pt idx="91">
                  <c:v>81.283051616409253</c:v>
                </c:pt>
                <c:pt idx="92">
                  <c:v>83.176377110266415</c:v>
                </c:pt>
                <c:pt idx="93">
                  <c:v>85.113803820236939</c:v>
                </c:pt>
                <c:pt idx="94">
                  <c:v>87.096358995607346</c:v>
                </c:pt>
                <c:pt idx="95">
                  <c:v>89.125093813373795</c:v>
                </c:pt>
                <c:pt idx="96">
                  <c:v>91.201083935590191</c:v>
                </c:pt>
                <c:pt idx="97">
                  <c:v>93.325430079698307</c:v>
                </c:pt>
                <c:pt idx="98">
                  <c:v>95.499258602142746</c:v>
                </c:pt>
                <c:pt idx="99">
                  <c:v>97.7237220955802</c:v>
                </c:pt>
                <c:pt idx="100">
                  <c:v>100</c:v>
                </c:pt>
                <c:pt idx="101">
                  <c:v>102.32929922807541</c:v>
                </c:pt>
                <c:pt idx="102">
                  <c:v>104.71285480508993</c:v>
                </c:pt>
                <c:pt idx="103">
                  <c:v>107.15193052376063</c:v>
                </c:pt>
                <c:pt idx="104">
                  <c:v>109.64781961431846</c:v>
                </c:pt>
                <c:pt idx="105">
                  <c:v>112.20184543019631</c:v>
                </c:pt>
                <c:pt idx="106">
                  <c:v>114.81536214968821</c:v>
                </c:pt>
                <c:pt idx="107">
                  <c:v>117.48975549395288</c:v>
                </c:pt>
                <c:pt idx="108">
                  <c:v>120.22644346174121</c:v>
                </c:pt>
                <c:pt idx="109">
                  <c:v>123.02687708123807</c:v>
                </c:pt>
                <c:pt idx="110">
                  <c:v>125.89254117941661</c:v>
                </c:pt>
                <c:pt idx="111">
                  <c:v>128.82495516931328</c:v>
                </c:pt>
                <c:pt idx="112">
                  <c:v>131.82567385564056</c:v>
                </c:pt>
                <c:pt idx="113">
                  <c:v>134.89628825916523</c:v>
                </c:pt>
                <c:pt idx="114">
                  <c:v>138.03842646028832</c:v>
                </c:pt>
                <c:pt idx="115">
                  <c:v>141.25375446227523</c:v>
                </c:pt>
                <c:pt idx="116">
                  <c:v>144.54397707459253</c:v>
                </c:pt>
                <c:pt idx="117">
                  <c:v>147.91083881682053</c:v>
                </c:pt>
                <c:pt idx="118">
                  <c:v>151.35612484362056</c:v>
                </c:pt>
                <c:pt idx="119">
                  <c:v>154.88166189124789</c:v>
                </c:pt>
                <c:pt idx="120">
                  <c:v>158.48931924611108</c:v>
                </c:pt>
                <c:pt idx="121">
                  <c:v>162.1810097358927</c:v>
                </c:pt>
                <c:pt idx="122">
                  <c:v>165.95869074375574</c:v>
                </c:pt>
                <c:pt idx="123">
                  <c:v>169.8243652461741</c:v>
                </c:pt>
                <c:pt idx="124">
                  <c:v>173.78008287493719</c:v>
                </c:pt>
                <c:pt idx="125">
                  <c:v>177.82794100389191</c:v>
                </c:pt>
                <c:pt idx="126">
                  <c:v>181.97008586099795</c:v>
                </c:pt>
                <c:pt idx="127">
                  <c:v>186.20871366628631</c:v>
                </c:pt>
                <c:pt idx="128">
                  <c:v>190.54607179632424</c:v>
                </c:pt>
                <c:pt idx="129">
                  <c:v>194.98445997580404</c:v>
                </c:pt>
                <c:pt idx="130">
                  <c:v>199.52623149688745</c:v>
                </c:pt>
                <c:pt idx="131">
                  <c:v>204.17379446695239</c:v>
                </c:pt>
                <c:pt idx="132">
                  <c:v>208.92961308540333</c:v>
                </c:pt>
                <c:pt idx="133">
                  <c:v>213.79620895022259</c:v>
                </c:pt>
                <c:pt idx="134">
                  <c:v>218.77616239495458</c:v>
                </c:pt>
                <c:pt idx="135">
                  <c:v>223.87211385683327</c:v>
                </c:pt>
                <c:pt idx="136">
                  <c:v>229.08676527677656</c:v>
                </c:pt>
                <c:pt idx="137">
                  <c:v>234.42288153199144</c:v>
                </c:pt>
                <c:pt idx="138">
                  <c:v>239.88329190194824</c:v>
                </c:pt>
                <c:pt idx="139">
                  <c:v>245.47089156850217</c:v>
                </c:pt>
                <c:pt idx="140">
                  <c:v>251.18864315095712</c:v>
                </c:pt>
                <c:pt idx="141">
                  <c:v>257.03957827688544</c:v>
                </c:pt>
                <c:pt idx="142">
                  <c:v>263.0267991895372</c:v>
                </c:pt>
                <c:pt idx="143">
                  <c:v>269.15348039269054</c:v>
                </c:pt>
                <c:pt idx="144">
                  <c:v>275.42287033381558</c:v>
                </c:pt>
                <c:pt idx="145">
                  <c:v>281.83829312644428</c:v>
                </c:pt>
                <c:pt idx="146">
                  <c:v>288.40315031265942</c:v>
                </c:pt>
                <c:pt idx="147">
                  <c:v>295.12092266663734</c:v>
                </c:pt>
                <c:pt idx="148">
                  <c:v>301.99517204020032</c:v>
                </c:pt>
                <c:pt idx="149">
                  <c:v>309.02954325135772</c:v>
                </c:pt>
                <c:pt idx="150">
                  <c:v>316.22776601683654</c:v>
                </c:pt>
                <c:pt idx="151">
                  <c:v>323.59365692962683</c:v>
                </c:pt>
                <c:pt idx="152">
                  <c:v>331.13112148258955</c:v>
                </c:pt>
                <c:pt idx="153">
                  <c:v>338.84415613920095</c:v>
                </c:pt>
                <c:pt idx="154">
                  <c:v>346.73685045252995</c:v>
                </c:pt>
                <c:pt idx="155">
                  <c:v>354.81338923357373</c:v>
                </c:pt>
                <c:pt idx="156">
                  <c:v>363.07805477009953</c:v>
                </c:pt>
                <c:pt idx="157">
                  <c:v>371.53522909717071</c:v>
                </c:pt>
                <c:pt idx="158">
                  <c:v>380.18939632055924</c:v>
                </c:pt>
                <c:pt idx="159">
                  <c:v>389.04514499427859</c:v>
                </c:pt>
                <c:pt idx="160">
                  <c:v>398.10717055349511</c:v>
                </c:pt>
                <c:pt idx="161">
                  <c:v>407.38027780411051</c:v>
                </c:pt>
                <c:pt idx="162">
                  <c:v>416.86938347033305</c:v>
                </c:pt>
                <c:pt idx="163">
                  <c:v>426.57951880159032</c:v>
                </c:pt>
                <c:pt idx="164">
                  <c:v>436.51583224016343</c:v>
                </c:pt>
                <c:pt idx="165">
                  <c:v>446.68359215096052</c:v>
                </c:pt>
                <c:pt idx="166">
                  <c:v>457.08818961487231</c:v>
                </c:pt>
                <c:pt idx="167">
                  <c:v>467.7351412871954</c:v>
                </c:pt>
                <c:pt idx="168">
                  <c:v>478.63009232263539</c:v>
                </c:pt>
                <c:pt idx="169">
                  <c:v>489.77881936844324</c:v>
                </c:pt>
                <c:pt idx="170">
                  <c:v>501.18723362726911</c:v>
                </c:pt>
                <c:pt idx="171">
                  <c:v>512.86138399136155</c:v>
                </c:pt>
                <c:pt idx="172">
                  <c:v>524.80746024976918</c:v>
                </c:pt>
                <c:pt idx="173">
                  <c:v>537.03179637024925</c:v>
                </c:pt>
                <c:pt idx="174">
                  <c:v>549.54087385762091</c:v>
                </c:pt>
                <c:pt idx="175">
                  <c:v>562.34132519034529</c:v>
                </c:pt>
                <c:pt idx="176">
                  <c:v>575.43993733715297</c:v>
                </c:pt>
                <c:pt idx="177">
                  <c:v>588.84365535558493</c:v>
                </c:pt>
                <c:pt idx="178">
                  <c:v>602.55958607435355</c:v>
                </c:pt>
                <c:pt idx="179">
                  <c:v>616.59500186147773</c:v>
                </c:pt>
                <c:pt idx="180">
                  <c:v>630.95734448018868</c:v>
                </c:pt>
                <c:pt idx="181">
                  <c:v>645.65422903465083</c:v>
                </c:pt>
                <c:pt idx="182">
                  <c:v>660.69344800759109</c:v>
                </c:pt>
                <c:pt idx="183">
                  <c:v>676.08297539197679</c:v>
                </c:pt>
                <c:pt idx="184">
                  <c:v>691.83097091893126</c:v>
                </c:pt>
                <c:pt idx="185">
                  <c:v>707.94578438413259</c:v>
                </c:pt>
                <c:pt idx="186">
                  <c:v>724.43596007498434</c:v>
                </c:pt>
                <c:pt idx="187">
                  <c:v>741.3102413009118</c:v>
                </c:pt>
                <c:pt idx="188">
                  <c:v>758.57757502917775</c:v>
                </c:pt>
                <c:pt idx="189">
                  <c:v>776.24711662868572</c:v>
                </c:pt>
                <c:pt idx="190">
                  <c:v>794.32823472427515</c:v>
                </c:pt>
                <c:pt idx="191">
                  <c:v>812.83051616409261</c:v>
                </c:pt>
                <c:pt idx="192">
                  <c:v>831.76377110266412</c:v>
                </c:pt>
                <c:pt idx="193">
                  <c:v>851.13803820236933</c:v>
                </c:pt>
                <c:pt idx="194">
                  <c:v>870.96358995607341</c:v>
                </c:pt>
                <c:pt idx="195">
                  <c:v>891.25093813373792</c:v>
                </c:pt>
                <c:pt idx="196">
                  <c:v>912.01083935590179</c:v>
                </c:pt>
                <c:pt idx="197">
                  <c:v>933.25430079698299</c:v>
                </c:pt>
                <c:pt idx="198">
                  <c:v>954.99258602142754</c:v>
                </c:pt>
                <c:pt idx="199">
                  <c:v>977.23722095580194</c:v>
                </c:pt>
                <c:pt idx="200">
                  <c:v>1000</c:v>
                </c:pt>
                <c:pt idx="201">
                  <c:v>1023.2929922807541</c:v>
                </c:pt>
                <c:pt idx="202">
                  <c:v>1047.1285480508993</c:v>
                </c:pt>
                <c:pt idx="203">
                  <c:v>1071.5193052376062</c:v>
                </c:pt>
                <c:pt idx="204">
                  <c:v>1096.4781961431847</c:v>
                </c:pt>
                <c:pt idx="205">
                  <c:v>1122.0184543019632</c:v>
                </c:pt>
                <c:pt idx="206">
                  <c:v>1148.1536214968821</c:v>
                </c:pt>
                <c:pt idx="207">
                  <c:v>1174.8975549395288</c:v>
                </c:pt>
                <c:pt idx="208">
                  <c:v>1202.264434617412</c:v>
                </c:pt>
                <c:pt idx="209">
                  <c:v>1230.2687708123808</c:v>
                </c:pt>
                <c:pt idx="210">
                  <c:v>1258.9254117941662</c:v>
                </c:pt>
                <c:pt idx="211">
                  <c:v>1288.2495516931326</c:v>
                </c:pt>
                <c:pt idx="212">
                  <c:v>1318.2567385564057</c:v>
                </c:pt>
                <c:pt idx="213">
                  <c:v>1348.9628825916523</c:v>
                </c:pt>
                <c:pt idx="214">
                  <c:v>1380.3842646028831</c:v>
                </c:pt>
                <c:pt idx="215">
                  <c:v>1412.5375446227524</c:v>
                </c:pt>
                <c:pt idx="216">
                  <c:v>1445.4397707459254</c:v>
                </c:pt>
                <c:pt idx="217">
                  <c:v>1479.1083881682052</c:v>
                </c:pt>
                <c:pt idx="218">
                  <c:v>1513.5612484362057</c:v>
                </c:pt>
                <c:pt idx="219">
                  <c:v>1548.8166189124788</c:v>
                </c:pt>
                <c:pt idx="220">
                  <c:v>1584.8931924611106</c:v>
                </c:pt>
                <c:pt idx="221">
                  <c:v>1621.8100973589271</c:v>
                </c:pt>
                <c:pt idx="222">
                  <c:v>1659.5869074375573</c:v>
                </c:pt>
                <c:pt idx="223">
                  <c:v>1698.243652461741</c:v>
                </c:pt>
                <c:pt idx="224">
                  <c:v>1737.8008287493717</c:v>
                </c:pt>
                <c:pt idx="225">
                  <c:v>1778.2794100389192</c:v>
                </c:pt>
                <c:pt idx="226">
                  <c:v>1819.7008586099794</c:v>
                </c:pt>
                <c:pt idx="227">
                  <c:v>1862.087136662863</c:v>
                </c:pt>
                <c:pt idx="228">
                  <c:v>1905.4607179632424</c:v>
                </c:pt>
                <c:pt idx="229">
                  <c:v>1949.8445997580404</c:v>
                </c:pt>
                <c:pt idx="230">
                  <c:v>1995.2623149688743</c:v>
                </c:pt>
                <c:pt idx="231">
                  <c:v>2041.7379446695238</c:v>
                </c:pt>
                <c:pt idx="232">
                  <c:v>2089.2961308540334</c:v>
                </c:pt>
                <c:pt idx="233">
                  <c:v>2137.9620895022258</c:v>
                </c:pt>
                <c:pt idx="234">
                  <c:v>2187.761623949546</c:v>
                </c:pt>
                <c:pt idx="235">
                  <c:v>2238.7211385683327</c:v>
                </c:pt>
                <c:pt idx="236">
                  <c:v>2290.8676527677658</c:v>
                </c:pt>
                <c:pt idx="237">
                  <c:v>2344.2288153199142</c:v>
                </c:pt>
                <c:pt idx="238">
                  <c:v>2398.8329190194822</c:v>
                </c:pt>
                <c:pt idx="239">
                  <c:v>2454.7089156850216</c:v>
                </c:pt>
                <c:pt idx="240">
                  <c:v>2511.8864315095711</c:v>
                </c:pt>
                <c:pt idx="241">
                  <c:v>2570.3957827688546</c:v>
                </c:pt>
                <c:pt idx="242">
                  <c:v>2630.2679918953718</c:v>
                </c:pt>
                <c:pt idx="243">
                  <c:v>2691.5348039269052</c:v>
                </c:pt>
                <c:pt idx="244">
                  <c:v>2754.2287033381558</c:v>
                </c:pt>
                <c:pt idx="245">
                  <c:v>2818.3829312644425</c:v>
                </c:pt>
                <c:pt idx="246">
                  <c:v>2884.0315031265945</c:v>
                </c:pt>
                <c:pt idx="247">
                  <c:v>2951.2092266663731</c:v>
                </c:pt>
                <c:pt idx="248">
                  <c:v>3019.951720402003</c:v>
                </c:pt>
                <c:pt idx="249">
                  <c:v>3090.295432513577</c:v>
                </c:pt>
                <c:pt idx="250">
                  <c:v>3162.2776601683654</c:v>
                </c:pt>
                <c:pt idx="251">
                  <c:v>3235.9365692962679</c:v>
                </c:pt>
                <c:pt idx="252">
                  <c:v>3311.3112148258956</c:v>
                </c:pt>
                <c:pt idx="253">
                  <c:v>3388.4415613920096</c:v>
                </c:pt>
                <c:pt idx="254">
                  <c:v>3467.3685045252992</c:v>
                </c:pt>
                <c:pt idx="255">
                  <c:v>3548.1338923357371</c:v>
                </c:pt>
                <c:pt idx="256">
                  <c:v>3630.7805477009952</c:v>
                </c:pt>
                <c:pt idx="257">
                  <c:v>3715.3522909717071</c:v>
                </c:pt>
                <c:pt idx="258">
                  <c:v>3801.8939632055922</c:v>
                </c:pt>
                <c:pt idx="259">
                  <c:v>3890.451449942786</c:v>
                </c:pt>
                <c:pt idx="260">
                  <c:v>3981.071705534951</c:v>
                </c:pt>
                <c:pt idx="261">
                  <c:v>4073.8027780411048</c:v>
                </c:pt>
                <c:pt idx="262">
                  <c:v>4168.693834703331</c:v>
                </c:pt>
                <c:pt idx="263">
                  <c:v>4265.7951880159035</c:v>
                </c:pt>
                <c:pt idx="264">
                  <c:v>4365.158322401634</c:v>
                </c:pt>
                <c:pt idx="265">
                  <c:v>4466.8359215096052</c:v>
                </c:pt>
                <c:pt idx="266">
                  <c:v>4570.8818961487232</c:v>
                </c:pt>
                <c:pt idx="267">
                  <c:v>4677.3514128719544</c:v>
                </c:pt>
                <c:pt idx="268">
                  <c:v>4786.3009232263539</c:v>
                </c:pt>
                <c:pt idx="269">
                  <c:v>4897.7881936844324</c:v>
                </c:pt>
                <c:pt idx="270">
                  <c:v>5011.8723362726905</c:v>
                </c:pt>
                <c:pt idx="271">
                  <c:v>5128.6138399136153</c:v>
                </c:pt>
                <c:pt idx="272">
                  <c:v>5248.0746024976916</c:v>
                </c:pt>
                <c:pt idx="273">
                  <c:v>5370.3179637024932</c:v>
                </c:pt>
                <c:pt idx="274">
                  <c:v>5495.4087385762095</c:v>
                </c:pt>
                <c:pt idx="275">
                  <c:v>5623.4132519034529</c:v>
                </c:pt>
                <c:pt idx="276">
                  <c:v>5754.3993733715297</c:v>
                </c:pt>
                <c:pt idx="277">
                  <c:v>5888.43655355585</c:v>
                </c:pt>
                <c:pt idx="278">
                  <c:v>6025.595860743535</c:v>
                </c:pt>
                <c:pt idx="279">
                  <c:v>6165.9500186147779</c:v>
                </c:pt>
                <c:pt idx="280">
                  <c:v>6309.5734448018875</c:v>
                </c:pt>
                <c:pt idx="281">
                  <c:v>6456.5422903465087</c:v>
                </c:pt>
                <c:pt idx="282">
                  <c:v>6606.9344800759118</c:v>
                </c:pt>
                <c:pt idx="283">
                  <c:v>6760.8297539197674</c:v>
                </c:pt>
                <c:pt idx="284">
                  <c:v>6918.3097091893123</c:v>
                </c:pt>
                <c:pt idx="285">
                  <c:v>7079.4578438413255</c:v>
                </c:pt>
                <c:pt idx="286">
                  <c:v>7244.3596007498436</c:v>
                </c:pt>
                <c:pt idx="287">
                  <c:v>7413.1024130091182</c:v>
                </c:pt>
                <c:pt idx="288">
                  <c:v>7585.7757502917784</c:v>
                </c:pt>
                <c:pt idx="289">
                  <c:v>7762.4711662868567</c:v>
                </c:pt>
                <c:pt idx="290">
                  <c:v>7943.2823472427517</c:v>
                </c:pt>
                <c:pt idx="291">
                  <c:v>8128.3051616409257</c:v>
                </c:pt>
                <c:pt idx="292">
                  <c:v>8317.6377110266421</c:v>
                </c:pt>
                <c:pt idx="293">
                  <c:v>8511.3803820236935</c:v>
                </c:pt>
                <c:pt idx="294">
                  <c:v>8709.6358995607334</c:v>
                </c:pt>
                <c:pt idx="295">
                  <c:v>8912.5093813373787</c:v>
                </c:pt>
                <c:pt idx="296">
                  <c:v>9120.1083935590177</c:v>
                </c:pt>
                <c:pt idx="297">
                  <c:v>9332.5430079698308</c:v>
                </c:pt>
                <c:pt idx="298">
                  <c:v>9549.9258602142745</c:v>
                </c:pt>
                <c:pt idx="299">
                  <c:v>9772.3722095580197</c:v>
                </c:pt>
                <c:pt idx="300">
                  <c:v>10000</c:v>
                </c:pt>
                <c:pt idx="301">
                  <c:v>10232.929922807542</c:v>
                </c:pt>
                <c:pt idx="302">
                  <c:v>10471.285480508994</c:v>
                </c:pt>
                <c:pt idx="303">
                  <c:v>10715.193052376062</c:v>
                </c:pt>
                <c:pt idx="304">
                  <c:v>10964.781961431847</c:v>
                </c:pt>
                <c:pt idx="305">
                  <c:v>11220.184543019632</c:v>
                </c:pt>
                <c:pt idx="306">
                  <c:v>11481.536214968821</c:v>
                </c:pt>
                <c:pt idx="307">
                  <c:v>11748.975549395289</c:v>
                </c:pt>
                <c:pt idx="308">
                  <c:v>12022.64434617412</c:v>
                </c:pt>
                <c:pt idx="309">
                  <c:v>12302.687708123807</c:v>
                </c:pt>
                <c:pt idx="310">
                  <c:v>12589.254117941662</c:v>
                </c:pt>
                <c:pt idx="311">
                  <c:v>12882.495516931327</c:v>
                </c:pt>
                <c:pt idx="312">
                  <c:v>13182.567385564056</c:v>
                </c:pt>
                <c:pt idx="313">
                  <c:v>13489.628825916521</c:v>
                </c:pt>
                <c:pt idx="314">
                  <c:v>13803.842646028832</c:v>
                </c:pt>
                <c:pt idx="315">
                  <c:v>14125.375446227525</c:v>
                </c:pt>
                <c:pt idx="316">
                  <c:v>14454.397707459255</c:v>
                </c:pt>
                <c:pt idx="317">
                  <c:v>14791.083881682052</c:v>
                </c:pt>
                <c:pt idx="318">
                  <c:v>15135.612484362058</c:v>
                </c:pt>
                <c:pt idx="319">
                  <c:v>15488.166189124788</c:v>
                </c:pt>
                <c:pt idx="320">
                  <c:v>15848.931924611106</c:v>
                </c:pt>
                <c:pt idx="321">
                  <c:v>16218.100973589271</c:v>
                </c:pt>
                <c:pt idx="322">
                  <c:v>16595.869074375572</c:v>
                </c:pt>
                <c:pt idx="323">
                  <c:v>16982.436524617409</c:v>
                </c:pt>
                <c:pt idx="324">
                  <c:v>17378.008287493718</c:v>
                </c:pt>
                <c:pt idx="325">
                  <c:v>17782.794100389194</c:v>
                </c:pt>
                <c:pt idx="326">
                  <c:v>18197.008586099793</c:v>
                </c:pt>
                <c:pt idx="327">
                  <c:v>18620.871366628631</c:v>
                </c:pt>
                <c:pt idx="328">
                  <c:v>19054.607179632425</c:v>
                </c:pt>
                <c:pt idx="329">
                  <c:v>19498.445997580406</c:v>
                </c:pt>
                <c:pt idx="330">
                  <c:v>19952.623149688745</c:v>
                </c:pt>
                <c:pt idx="331">
                  <c:v>20417.379446695239</c:v>
                </c:pt>
                <c:pt idx="332">
                  <c:v>20892.961308540333</c:v>
                </c:pt>
                <c:pt idx="333">
                  <c:v>21379.620895022261</c:v>
                </c:pt>
                <c:pt idx="334">
                  <c:v>21877.616239495459</c:v>
                </c:pt>
                <c:pt idx="335">
                  <c:v>22387.211385683328</c:v>
                </c:pt>
                <c:pt idx="336">
                  <c:v>22908.676527677657</c:v>
                </c:pt>
                <c:pt idx="337">
                  <c:v>23442.288153199144</c:v>
                </c:pt>
                <c:pt idx="338">
                  <c:v>23988.329190194825</c:v>
                </c:pt>
                <c:pt idx="339">
                  <c:v>24547.089156850216</c:v>
                </c:pt>
                <c:pt idx="340">
                  <c:v>25118.864315095714</c:v>
                </c:pt>
                <c:pt idx="341">
                  <c:v>25703.957827688548</c:v>
                </c:pt>
                <c:pt idx="342">
                  <c:v>26302.67991895372</c:v>
                </c:pt>
                <c:pt idx="343">
                  <c:v>26915.348039269054</c:v>
                </c:pt>
                <c:pt idx="344">
                  <c:v>27542.287033381555</c:v>
                </c:pt>
                <c:pt idx="345">
                  <c:v>28183.829312644426</c:v>
                </c:pt>
                <c:pt idx="346">
                  <c:v>28840.315031265945</c:v>
                </c:pt>
                <c:pt idx="347">
                  <c:v>29512.092266663731</c:v>
                </c:pt>
                <c:pt idx="348">
                  <c:v>30199.51720402003</c:v>
                </c:pt>
                <c:pt idx="349">
                  <c:v>30902.954325135772</c:v>
                </c:pt>
                <c:pt idx="350">
                  <c:v>31622.776601683654</c:v>
                </c:pt>
                <c:pt idx="351">
                  <c:v>32359.365692962681</c:v>
                </c:pt>
                <c:pt idx="352">
                  <c:v>33113.112148258959</c:v>
                </c:pt>
                <c:pt idx="353">
                  <c:v>33884.415613920093</c:v>
                </c:pt>
                <c:pt idx="354">
                  <c:v>34673.685045252991</c:v>
                </c:pt>
                <c:pt idx="355">
                  <c:v>35481.338923357376</c:v>
                </c:pt>
                <c:pt idx="356">
                  <c:v>36307.805477009955</c:v>
                </c:pt>
                <c:pt idx="357">
                  <c:v>37153.522909717067</c:v>
                </c:pt>
                <c:pt idx="358">
                  <c:v>38018.939632055924</c:v>
                </c:pt>
                <c:pt idx="359">
                  <c:v>38904.51449942786</c:v>
                </c:pt>
                <c:pt idx="360">
                  <c:v>39810.717055349509</c:v>
                </c:pt>
                <c:pt idx="361">
                  <c:v>40738.027780411052</c:v>
                </c:pt>
                <c:pt idx="362">
                  <c:v>41686.938347033305</c:v>
                </c:pt>
                <c:pt idx="363">
                  <c:v>42657.951880159031</c:v>
                </c:pt>
                <c:pt idx="364">
                  <c:v>43651.583224016344</c:v>
                </c:pt>
                <c:pt idx="365">
                  <c:v>44668.359215096054</c:v>
                </c:pt>
                <c:pt idx="366">
                  <c:v>45708.818961487232</c:v>
                </c:pt>
                <c:pt idx="367">
                  <c:v>46773.514128719544</c:v>
                </c:pt>
                <c:pt idx="368">
                  <c:v>47863.009232263539</c:v>
                </c:pt>
                <c:pt idx="369">
                  <c:v>48977.881936844322</c:v>
                </c:pt>
                <c:pt idx="370">
                  <c:v>50118.723362726909</c:v>
                </c:pt>
                <c:pt idx="371">
                  <c:v>51286.138399136158</c:v>
                </c:pt>
                <c:pt idx="372">
                  <c:v>52480.746024976914</c:v>
                </c:pt>
                <c:pt idx="373">
                  <c:v>53703.179637024929</c:v>
                </c:pt>
                <c:pt idx="374">
                  <c:v>54954.087385762097</c:v>
                </c:pt>
                <c:pt idx="375">
                  <c:v>56234.132519034531</c:v>
                </c:pt>
                <c:pt idx="376">
                  <c:v>57543.993733715295</c:v>
                </c:pt>
                <c:pt idx="377">
                  <c:v>58884.3655355585</c:v>
                </c:pt>
                <c:pt idx="378">
                  <c:v>60255.95860743535</c:v>
                </c:pt>
                <c:pt idx="379">
                  <c:v>61659.500186147779</c:v>
                </c:pt>
                <c:pt idx="380">
                  <c:v>63095.734448018869</c:v>
                </c:pt>
                <c:pt idx="381">
                  <c:v>64565.422903465085</c:v>
                </c:pt>
                <c:pt idx="382">
                  <c:v>66069.344800759107</c:v>
                </c:pt>
                <c:pt idx="383">
                  <c:v>67608.29753919768</c:v>
                </c:pt>
                <c:pt idx="384">
                  <c:v>69183.097091893127</c:v>
                </c:pt>
                <c:pt idx="385">
                  <c:v>70794.578438413257</c:v>
                </c:pt>
                <c:pt idx="386">
                  <c:v>72443.596007498432</c:v>
                </c:pt>
                <c:pt idx="387">
                  <c:v>74131.024130091173</c:v>
                </c:pt>
                <c:pt idx="388">
                  <c:v>75857.757502917782</c:v>
                </c:pt>
                <c:pt idx="389">
                  <c:v>77624.711662868562</c:v>
                </c:pt>
                <c:pt idx="390">
                  <c:v>79432.823472427524</c:v>
                </c:pt>
                <c:pt idx="391">
                  <c:v>81283.051616409255</c:v>
                </c:pt>
                <c:pt idx="392">
                  <c:v>83176.377110266418</c:v>
                </c:pt>
                <c:pt idx="393">
                  <c:v>85113.803820236935</c:v>
                </c:pt>
                <c:pt idx="394">
                  <c:v>87096.358995607341</c:v>
                </c:pt>
                <c:pt idx="395">
                  <c:v>89125.093813373795</c:v>
                </c:pt>
                <c:pt idx="396">
                  <c:v>91201.083935590184</c:v>
                </c:pt>
                <c:pt idx="397">
                  <c:v>93325.430079698301</c:v>
                </c:pt>
                <c:pt idx="398">
                  <c:v>95499.258602142756</c:v>
                </c:pt>
                <c:pt idx="399">
                  <c:v>97723.722095580189</c:v>
                </c:pt>
              </c:numCache>
            </c:numRef>
          </c:xVal>
          <c:yVal>
            <c:numRef>
              <c:f>SheetOP!$O$10:$O$409</c:f>
              <c:numCache>
                <c:formatCode>General</c:formatCode>
                <c:ptCount val="400"/>
                <c:pt idx="0">
                  <c:v>69.381133215159579</c:v>
                </c:pt>
                <c:pt idx="1">
                  <c:v>69.181138726866095</c:v>
                </c:pt>
                <c:pt idx="2">
                  <c:v>68.981144498323516</c:v>
                </c:pt>
                <c:pt idx="3">
                  <c:v>68.781150541772774</c:v>
                </c:pt>
                <c:pt idx="4">
                  <c:v>68.58115687003162</c:v>
                </c:pt>
                <c:pt idx="5">
                  <c:v>68.381163496521793</c:v>
                </c:pt>
                <c:pt idx="6">
                  <c:v>68.181170435297531</c:v>
                </c:pt>
                <c:pt idx="7">
                  <c:v>67.981177701075296</c:v>
                </c:pt>
                <c:pt idx="8">
                  <c:v>67.781185309265027</c:v>
                </c:pt>
                <c:pt idx="9">
                  <c:v>67.581193276002793</c:v>
                </c:pt>
                <c:pt idx="10">
                  <c:v>67.381201618184988</c:v>
                </c:pt>
                <c:pt idx="11">
                  <c:v>67.181210353504227</c:v>
                </c:pt>
                <c:pt idx="12">
                  <c:v>66.981219500486716</c:v>
                </c:pt>
                <c:pt idx="13">
                  <c:v>66.781229078531666</c:v>
                </c:pt>
                <c:pt idx="14">
                  <c:v>66.581239107952371</c:v>
                </c:pt>
                <c:pt idx="15">
                  <c:v>66.381249610019196</c:v>
                </c:pt>
                <c:pt idx="16">
                  <c:v>66.181260607004788</c:v>
                </c:pt>
                <c:pt idx="17">
                  <c:v>65.981272122231204</c:v>
                </c:pt>
                <c:pt idx="18">
                  <c:v>65.7812841801194</c:v>
                </c:pt>
                <c:pt idx="19">
                  <c:v>65.581296806240914</c:v>
                </c:pt>
                <c:pt idx="20">
                  <c:v>65.381310027372152</c:v>
                </c:pt>
                <c:pt idx="21">
                  <c:v>65.181323871551129</c:v>
                </c:pt>
                <c:pt idx="22">
                  <c:v>64.981338368136804</c:v>
                </c:pt>
                <c:pt idx="23">
                  <c:v>64.781353547871419</c:v>
                </c:pt>
                <c:pt idx="24">
                  <c:v>64.581369442945544</c:v>
                </c:pt>
                <c:pt idx="25">
                  <c:v>64.381386087066403</c:v>
                </c:pt>
                <c:pt idx="26">
                  <c:v>64.181403515529183</c:v>
                </c:pt>
                <c:pt idx="27">
                  <c:v>63.98142176529192</c:v>
                </c:pt>
                <c:pt idx="28">
                  <c:v>63.781440875053725</c:v>
                </c:pt>
                <c:pt idx="29">
                  <c:v>63.581460885336838</c:v>
                </c:pt>
                <c:pt idx="30">
                  <c:v>63.381481838572455</c:v>
                </c:pt>
                <c:pt idx="31">
                  <c:v>63.181503779190614</c:v>
                </c:pt>
                <c:pt idx="32">
                  <c:v>62.98152675371432</c:v>
                </c:pt>
                <c:pt idx="33">
                  <c:v>62.781550810858072</c:v>
                </c:pt>
                <c:pt idx="34">
                  <c:v>62.581576001631085</c:v>
                </c:pt>
                <c:pt idx="35">
                  <c:v>62.381602379445276</c:v>
                </c:pt>
                <c:pt idx="36">
                  <c:v>62.181630000228424</c:v>
                </c:pt>
                <c:pt idx="37">
                  <c:v>61.981658922542564</c:v>
                </c:pt>
                <c:pt idx="38">
                  <c:v>61.78168920770802</c:v>
                </c:pt>
                <c:pt idx="39">
                  <c:v>61.581720919933218</c:v>
                </c:pt>
                <c:pt idx="40">
                  <c:v>61.38175412645063</c:v>
                </c:pt>
                <c:pt idx="41">
                  <c:v>61.181788897659118</c:v>
                </c:pt>
                <c:pt idx="42">
                  <c:v>60.981825307272899</c:v>
                </c:pt>
                <c:pt idx="43">
                  <c:v>60.781863432477635</c:v>
                </c:pt>
                <c:pt idx="44">
                  <c:v>60.581903354093697</c:v>
                </c:pt>
                <c:pt idx="45">
                  <c:v>60.381945156747236</c:v>
                </c:pt>
                <c:pt idx="46">
                  <c:v>60.181988929049261</c:v>
                </c:pt>
                <c:pt idx="47">
                  <c:v>59.982034763783048</c:v>
                </c:pt>
                <c:pt idx="48">
                  <c:v>59.782082758100437</c:v>
                </c:pt>
                <c:pt idx="49">
                  <c:v>59.582133013727287</c:v>
                </c:pt>
                <c:pt idx="50">
                  <c:v>59.382185637178623</c:v>
                </c:pt>
                <c:pt idx="51">
                  <c:v>59.182240739983889</c:v>
                </c:pt>
                <c:pt idx="52">
                  <c:v>58.982298438922662</c:v>
                </c:pt>
                <c:pt idx="53">
                  <c:v>58.782358856271529</c:v>
                </c:pt>
                <c:pt idx="54">
                  <c:v>58.582422120062574</c:v>
                </c:pt>
                <c:pt idx="55">
                  <c:v>58.382488364353833</c:v>
                </c:pt>
                <c:pt idx="56">
                  <c:v>58.182557729512581</c:v>
                </c:pt>
                <c:pt idx="57">
                  <c:v>57.98263036251182</c:v>
                </c:pt>
                <c:pt idx="58">
                  <c:v>57.782706417240661</c:v>
                </c:pt>
                <c:pt idx="59">
                  <c:v>57.582786054829256</c:v>
                </c:pt>
                <c:pt idx="60">
                  <c:v>57.382869443988994</c:v>
                </c:pt>
                <c:pt idx="61">
                  <c:v>57.182956761368487</c:v>
                </c:pt>
                <c:pt idx="62">
                  <c:v>56.983048191926422</c:v>
                </c:pt>
                <c:pt idx="63">
                  <c:v>56.783143929321618</c:v>
                </c:pt>
                <c:pt idx="64">
                  <c:v>56.58324417632155</c:v>
                </c:pt>
                <c:pt idx="65">
                  <c:v>56.383349145229786</c:v>
                </c:pt>
                <c:pt idx="66">
                  <c:v>56.183459058333554</c:v>
                </c:pt>
                <c:pt idx="67">
                  <c:v>55.983574148372085</c:v>
                </c:pt>
                <c:pt idx="68">
                  <c:v>55.783694659026899</c:v>
                </c:pt>
                <c:pt idx="69">
                  <c:v>55.583820845434992</c:v>
                </c:pt>
                <c:pt idx="70">
                  <c:v>55.383952974725901</c:v>
                </c:pt>
                <c:pt idx="71">
                  <c:v>55.18409132658384</c:v>
                </c:pt>
                <c:pt idx="72">
                  <c:v>54.984236193836047</c:v>
                </c:pt>
                <c:pt idx="73">
                  <c:v>54.784387883068526</c:v>
                </c:pt>
                <c:pt idx="74">
                  <c:v>54.584546715270442</c:v>
                </c:pt>
                <c:pt idx="75">
                  <c:v>54.384713026508564</c:v>
                </c:pt>
                <c:pt idx="76">
                  <c:v>54.184887168632933</c:v>
                </c:pt>
                <c:pt idx="77">
                  <c:v>53.985069510015478</c:v>
                </c:pt>
                <c:pt idx="78">
                  <c:v>53.785260436322844</c:v>
                </c:pt>
                <c:pt idx="79">
                  <c:v>53.585460351325068</c:v>
                </c:pt>
                <c:pt idx="80">
                  <c:v>53.385669677741852</c:v>
                </c:pt>
                <c:pt idx="81">
                  <c:v>53.185888858127903</c:v>
                </c:pt>
                <c:pt idx="82">
                  <c:v>52.986118355799405</c:v>
                </c:pt>
                <c:pt idx="83">
                  <c:v>52.786358655803298</c:v>
                </c:pt>
                <c:pt idx="84">
                  <c:v>52.58661026593127</c:v>
                </c:pt>
                <c:pt idx="85">
                  <c:v>52.386873717780738</c:v>
                </c:pt>
                <c:pt idx="86">
                  <c:v>52.187149567864594</c:v>
                </c:pt>
                <c:pt idx="87">
                  <c:v>51.987438398772227</c:v>
                </c:pt>
                <c:pt idx="88">
                  <c:v>51.787740820383902</c:v>
                </c:pt>
                <c:pt idx="89">
                  <c:v>51.588057471141049</c:v>
                </c:pt>
                <c:pt idx="90">
                  <c:v>51.38838901937482</c:v>
                </c:pt>
                <c:pt idx="91">
                  <c:v>51.188736164695584</c:v>
                </c:pt>
                <c:pt idx="92">
                  <c:v>50.989099639446167</c:v>
                </c:pt>
                <c:pt idx="93">
                  <c:v>50.789480210221463</c:v>
                </c:pt>
                <c:pt idx="94">
                  <c:v>50.58987867945752</c:v>
                </c:pt>
                <c:pt idx="95">
                  <c:v>50.39029588709306</c:v>
                </c:pt>
                <c:pt idx="96">
                  <c:v>50.190732712306698</c:v>
                </c:pt>
                <c:pt idx="97">
                  <c:v>49.991190075333151</c:v>
                </c:pt>
                <c:pt idx="98">
                  <c:v>49.791668939361784</c:v>
                </c:pt>
                <c:pt idx="99">
                  <c:v>49.59217031252129</c:v>
                </c:pt>
                <c:pt idx="100">
                  <c:v>49.392695249953874</c:v>
                </c:pt>
                <c:pt idx="101">
                  <c:v>49.193244855983551</c:v>
                </c:pt>
                <c:pt idx="102">
                  <c:v>48.99382028638118</c:v>
                </c:pt>
                <c:pt idx="103">
                  <c:v>48.794422750732096</c:v>
                </c:pt>
                <c:pt idx="104">
                  <c:v>48.595053514909416</c:v>
                </c:pt>
                <c:pt idx="105">
                  <c:v>48.39571390365802</c:v>
                </c:pt>
                <c:pt idx="106">
                  <c:v>48.196405303293758</c:v>
                </c:pt>
                <c:pt idx="107">
                  <c:v>47.99712916452264</c:v>
                </c:pt>
                <c:pt idx="108">
                  <c:v>47.79788700538505</c:v>
                </c:pt>
                <c:pt idx="109">
                  <c:v>47.598680414330126</c:v>
                </c:pt>
                <c:pt idx="110">
                  <c:v>47.399511053425591</c:v>
                </c:pt>
                <c:pt idx="111">
                  <c:v>47.200380661708508</c:v>
                </c:pt>
                <c:pt idx="112">
                  <c:v>47.001291058682725</c:v>
                </c:pt>
                <c:pt idx="113">
                  <c:v>46.802244147968764</c:v>
                </c:pt>
                <c:pt idx="114">
                  <c:v>46.6032419211122</c:v>
                </c:pt>
                <c:pt idx="115">
                  <c:v>46.404286461556758</c:v>
                </c:pt>
                <c:pt idx="116">
                  <c:v>46.205379948788462</c:v>
                </c:pt>
                <c:pt idx="117">
                  <c:v>46.006524662657426</c:v>
                </c:pt>
                <c:pt idx="118">
                  <c:v>45.807722987883906</c:v>
                </c:pt>
                <c:pt idx="119">
                  <c:v>45.60897741875565</c:v>
                </c:pt>
                <c:pt idx="120">
                  <c:v>45.410290564023384</c:v>
                </c:pt>
                <c:pt idx="121">
                  <c:v>45.211665152001792</c:v>
                </c:pt>
                <c:pt idx="122">
                  <c:v>45.013104035883146</c:v>
                </c:pt>
                <c:pt idx="123">
                  <c:v>44.814610199271279</c:v>
                </c:pt>
                <c:pt idx="124">
                  <c:v>44.61618676194314</c:v>
                </c:pt>
                <c:pt idx="125">
                  <c:v>44.417836985845952</c:v>
                </c:pt>
                <c:pt idx="126">
                  <c:v>44.219564281337455</c:v>
                </c:pt>
                <c:pt idx="127">
                  <c:v>44.021372213677203</c:v>
                </c:pt>
                <c:pt idx="128">
                  <c:v>43.823264509776749</c:v>
                </c:pt>
                <c:pt idx="129">
                  <c:v>43.625245065216575</c:v>
                </c:pt>
                <c:pt idx="130">
                  <c:v>43.427317951537631</c:v>
                </c:pt>
                <c:pt idx="131">
                  <c:v>43.229487423815343</c:v>
                </c:pt>
                <c:pt idx="132">
                  <c:v>43.031757928523717</c:v>
                </c:pt>
                <c:pt idx="133">
                  <c:v>42.834134111697253</c:v>
                </c:pt>
                <c:pt idx="134">
                  <c:v>42.636620827398033</c:v>
                </c:pt>
                <c:pt idx="135">
                  <c:v>42.439223146495181</c:v>
                </c:pt>
                <c:pt idx="136">
                  <c:v>42.241946365763603</c:v>
                </c:pt>
                <c:pt idx="137">
                  <c:v>42.044796017308563</c:v>
                </c:pt>
                <c:pt idx="138">
                  <c:v>41.847777878322312</c:v>
                </c:pt>
                <c:pt idx="139">
                  <c:v>41.650897981178275</c:v>
                </c:pt>
                <c:pt idx="140">
                  <c:v>41.454162623867965</c:v>
                </c:pt>
                <c:pt idx="141">
                  <c:v>41.257578380784892</c:v>
                </c:pt>
                <c:pt idx="142">
                  <c:v>41.061152113859251</c:v>
                </c:pt>
                <c:pt idx="143">
                  <c:v>40.864890984045836</c:v>
                </c:pt>
                <c:pt idx="144">
                  <c:v>40.66880246316714</c:v>
                </c:pt>
                <c:pt idx="145">
                  <c:v>40.472894346111971</c:v>
                </c:pt>
                <c:pt idx="146">
                  <c:v>40.277174763388928</c:v>
                </c:pt>
                <c:pt idx="147">
                  <c:v>40.081652194032685</c:v>
                </c:pt>
                <c:pt idx="148">
                  <c:v>39.886335478859024</c:v>
                </c:pt>
                <c:pt idx="149">
                  <c:v>39.691233834063276</c:v>
                </c:pt>
                <c:pt idx="150">
                  <c:v>39.49635686515456</c:v>
                </c:pt>
                <c:pt idx="151">
                  <c:v>39.301714581216046</c:v>
                </c:pt>
                <c:pt idx="152">
                  <c:v>39.107317409479187</c:v>
                </c:pt>
                <c:pt idx="153">
                  <c:v>38.913176210197108</c:v>
                </c:pt>
                <c:pt idx="154">
                  <c:v>38.719302291799657</c:v>
                </c:pt>
                <c:pt idx="155">
                  <c:v>38.525707426309175</c:v>
                </c:pt>
                <c:pt idx="156">
                  <c:v>38.332403864993026</c:v>
                </c:pt>
                <c:pt idx="157">
                  <c:v>38.139404354224936</c:v>
                </c:pt>
                <c:pt idx="158">
                  <c:v>37.946722151523353</c:v>
                </c:pt>
                <c:pt idx="159">
                  <c:v>37.754371041730749</c:v>
                </c:pt>
                <c:pt idx="160">
                  <c:v>37.56236535329306</c:v>
                </c:pt>
                <c:pt idx="161">
                  <c:v>37.370719974593612</c:v>
                </c:pt>
                <c:pt idx="162">
                  <c:v>37.179450370290724</c:v>
                </c:pt>
                <c:pt idx="163">
                  <c:v>36.988572597602165</c:v>
                </c:pt>
                <c:pt idx="164">
                  <c:v>36.798103322474148</c:v>
                </c:pt>
                <c:pt idx="165">
                  <c:v>36.608059835565982</c:v>
                </c:pt>
                <c:pt idx="166">
                  <c:v>36.418460067974785</c:v>
                </c:pt>
                <c:pt idx="167">
                  <c:v>36.22932260661797</c:v>
                </c:pt>
                <c:pt idx="168">
                  <c:v>36.040666709183618</c:v>
                </c:pt>
                <c:pt idx="169">
                  <c:v>35.852512318551554</c:v>
                </c:pt>
                <c:pt idx="170">
                  <c:v>35.664880076579792</c:v>
                </c:pt>
                <c:pt idx="171">
                  <c:v>35.477791337143124</c:v>
                </c:pt>
                <c:pt idx="172">
                  <c:v>35.291268178302346</c:v>
                </c:pt>
                <c:pt idx="173">
                  <c:v>35.105333413474028</c:v>
                </c:pt>
                <c:pt idx="174">
                  <c:v>34.920010601462252</c:v>
                </c:pt>
                <c:pt idx="175">
                  <c:v>34.735324055205339</c:v>
                </c:pt>
                <c:pt idx="176">
                  <c:v>34.551298849081881</c:v>
                </c:pt>
                <c:pt idx="177">
                  <c:v>34.367960824612098</c:v>
                </c:pt>
                <c:pt idx="178">
                  <c:v>34.185336594382612</c:v>
                </c:pt>
                <c:pt idx="179">
                  <c:v>34.003453544014832</c:v>
                </c:pt>
                <c:pt idx="180">
                  <c:v>33.822339831989908</c:v>
                </c:pt>
                <c:pt idx="181">
                  <c:v>33.642024387136757</c:v>
                </c:pt>
                <c:pt idx="182">
                  <c:v>33.462536903583803</c:v>
                </c:pt>
                <c:pt idx="183">
                  <c:v>33.28390783297025</c:v>
                </c:pt>
                <c:pt idx="184">
                  <c:v>33.106168373708911</c:v>
                </c:pt>
                <c:pt idx="185">
                  <c:v>32.929350457090528</c:v>
                </c:pt>
                <c:pt idx="186">
                  <c:v>32.753486730018395</c:v>
                </c:pt>
                <c:pt idx="187">
                  <c:v>32.578610534163182</c:v>
                </c:pt>
                <c:pt idx="188">
                  <c:v>32.404755881330665</c:v>
                </c:pt>
                <c:pt idx="189">
                  <c:v>32.231957424840147</c:v>
                </c:pt>
                <c:pt idx="190">
                  <c:v>32.060250426718639</c:v>
                </c:pt>
                <c:pt idx="191">
                  <c:v>31.889670720526059</c:v>
                </c:pt>
                <c:pt idx="192">
                  <c:v>31.720254669639168</c:v>
                </c:pt>
                <c:pt idx="193">
                  <c:v>31.552039120838135</c:v>
                </c:pt>
                <c:pt idx="194">
                  <c:v>31.385061353057999</c:v>
                </c:pt>
                <c:pt idx="195">
                  <c:v>31.219359021189852</c:v>
                </c:pt>
                <c:pt idx="196">
                  <c:v>31.054970094841664</c:v>
                </c:pt>
                <c:pt idx="197">
                  <c:v>30.89193279199792</c:v>
                </c:pt>
                <c:pt idx="198">
                  <c:v>30.73028550754924</c:v>
                </c:pt>
                <c:pt idx="199">
                  <c:v>30.570066736699083</c:v>
                </c:pt>
                <c:pt idx="200">
                  <c:v>30.41131499329353</c:v>
                </c:pt>
                <c:pt idx="201">
                  <c:v>30.25406872316255</c:v>
                </c:pt>
                <c:pt idx="202">
                  <c:v>30.098366212604965</c:v>
                </c:pt>
                <c:pt idx="203">
                  <c:v>29.944245492198974</c:v>
                </c:pt>
                <c:pt idx="204">
                  <c:v>29.791744236167577</c:v>
                </c:pt>
                <c:pt idx="205">
                  <c:v>29.640899657580878</c:v>
                </c:pt>
                <c:pt idx="206">
                  <c:v>29.491748399729317</c:v>
                </c:pt>
                <c:pt idx="207">
                  <c:v>29.344326424054788</c:v>
                </c:pt>
                <c:pt idx="208">
                  <c:v>29.198668895079312</c:v>
                </c:pt>
                <c:pt idx="209">
                  <c:v>29.054810062822686</c:v>
                </c:pt>
                <c:pt idx="210">
                  <c:v>28.912783143250156</c:v>
                </c:pt>
                <c:pt idx="211">
                  <c:v>28.772620197338558</c:v>
                </c:pt>
                <c:pt idx="212">
                  <c:v>28.634352009392611</c:v>
                </c:pt>
                <c:pt idx="213">
                  <c:v>28.498007965282277</c:v>
                </c:pt>
                <c:pt idx="214">
                  <c:v>28.363615931305482</c:v>
                </c:pt>
                <c:pt idx="215">
                  <c:v>28.231202134408107</c:v>
                </c:pt>
                <c:pt idx="216">
                  <c:v>28.100791044513016</c:v>
                </c:pt>
                <c:pt idx="217">
                  <c:v>27.972405259722841</c:v>
                </c:pt>
                <c:pt idx="218">
                  <c:v>27.846065395164722</c:v>
                </c:pt>
                <c:pt idx="219">
                  <c:v>27.721789976240963</c:v>
                </c:pt>
                <c:pt idx="220">
                  <c:v>27.599595337034675</c:v>
                </c:pt>
                <c:pt idx="221">
                  <c:v>27.479495524596345</c:v>
                </c:pt>
                <c:pt idx="222">
                  <c:v>27.361502209803898</c:v>
                </c:pt>
                <c:pt idx="223">
                  <c:v>27.245624605446089</c:v>
                </c:pt>
                <c:pt idx="224">
                  <c:v>27.131869392127772</c:v>
                </c:pt>
                <c:pt idx="225">
                  <c:v>27.020240652535243</c:v>
                </c:pt>
                <c:pt idx="226">
                  <c:v>26.910739814532135</c:v>
                </c:pt>
                <c:pt idx="227">
                  <c:v>26.803365603481616</c:v>
                </c:pt>
                <c:pt idx="228">
                  <c:v>26.698114004109797</c:v>
                </c:pt>
                <c:pt idx="229">
                  <c:v>26.594978232140335</c:v>
                </c:pt>
                <c:pt idx="230">
                  <c:v>26.493948715841249</c:v>
                </c:pt>
                <c:pt idx="231">
                  <c:v>26.395013087534437</c:v>
                </c:pt>
                <c:pt idx="232">
                  <c:v>26.298156185027132</c:v>
                </c:pt>
                <c:pt idx="233">
                  <c:v>26.203360062834143</c:v>
                </c:pt>
                <c:pt idx="234">
                  <c:v>26.11060401297155</c:v>
                </c:pt>
                <c:pt idx="235">
                  <c:v>26.019864595018213</c:v>
                </c:pt>
                <c:pt idx="236">
                  <c:v>25.931115675061832</c:v>
                </c:pt>
                <c:pt idx="237">
                  <c:v>25.844328473073123</c:v>
                </c:pt>
                <c:pt idx="238">
                  <c:v>25.759471618185383</c:v>
                </c:pt>
                <c:pt idx="239">
                  <c:v>25.676511211298845</c:v>
                </c:pt>
                <c:pt idx="240">
                  <c:v>25.595410894380013</c:v>
                </c:pt>
                <c:pt idx="241">
                  <c:v>25.51613192578619</c:v>
                </c:pt>
                <c:pt idx="242">
                  <c:v>25.438633260915658</c:v>
                </c:pt>
                <c:pt idx="243">
                  <c:v>25.362871637463442</c:v>
                </c:pt>
                <c:pt idx="244">
                  <c:v>25.288801664552579</c:v>
                </c:pt>
                <c:pt idx="245">
                  <c:v>25.216375915010008</c:v>
                </c:pt>
                <c:pt idx="246">
                  <c:v>25.145545020065086</c:v>
                </c:pt>
                <c:pt idx="247">
                  <c:v>25.076257765766194</c:v>
                </c:pt>
                <c:pt idx="248">
                  <c:v>25.008461190436762</c:v>
                </c:pt>
                <c:pt idx="249">
                  <c:v>24.942100682525311</c:v>
                </c:pt>
                <c:pt idx="250">
                  <c:v>24.877120078243998</c:v>
                </c:pt>
                <c:pt idx="251">
                  <c:v>24.813461758436027</c:v>
                </c:pt>
                <c:pt idx="252">
                  <c:v>24.751066744162735</c:v>
                </c:pt>
                <c:pt idx="253">
                  <c:v>24.689874790556054</c:v>
                </c:pt>
                <c:pt idx="254">
                  <c:v>24.62982447853939</c:v>
                </c:pt>
                <c:pt idx="255">
                  <c:v>24.5708533040799</c:v>
                </c:pt>
                <c:pt idx="256">
                  <c:v>24.512897764696191</c:v>
                </c:pt>
                <c:pt idx="257">
                  <c:v>24.45589344300673</c:v>
                </c:pt>
                <c:pt idx="258">
                  <c:v>24.399775087165491</c:v>
                </c:pt>
                <c:pt idx="259">
                  <c:v>24.344476688091341</c:v>
                </c:pt>
                <c:pt idx="260">
                  <c:v>24.28993155345578</c:v>
                </c:pt>
                <c:pt idx="261">
                  <c:v>24.236072378449961</c:v>
                </c:pt>
                <c:pt idx="262">
                  <c:v>24.182831313404691</c:v>
                </c:pt>
                <c:pt idx="263">
                  <c:v>24.130140028387341</c:v>
                </c:pt>
                <c:pt idx="264">
                  <c:v>24.077929774945765</c:v>
                </c:pt>
                <c:pt idx="265">
                  <c:v>24.026131445211508</c:v>
                </c:pt>
                <c:pt idx="266">
                  <c:v>23.974675628612992</c:v>
                </c:pt>
                <c:pt idx="267">
                  <c:v>23.923492666482726</c:v>
                </c:pt>
                <c:pt idx="268">
                  <c:v>23.872512704871767</c:v>
                </c:pt>
                <c:pt idx="269">
                  <c:v>23.821665745909005</c:v>
                </c:pt>
                <c:pt idx="270">
                  <c:v>23.770881698062215</c:v>
                </c:pt>
                <c:pt idx="271">
                  <c:v>23.720090425672325</c:v>
                </c:pt>
                <c:pt idx="272">
                  <c:v>23.66922179814194</c:v>
                </c:pt>
                <c:pt idx="273">
                  <c:v>23.618205739163606</c:v>
                </c:pt>
                <c:pt idx="274">
                  <c:v>23.566972276372926</c:v>
                </c:pt>
                <c:pt idx="275">
                  <c:v>23.515451591805828</c:v>
                </c:pt>
                <c:pt idx="276">
                  <c:v>23.463574073528978</c:v>
                </c:pt>
                <c:pt idx="277">
                  <c:v>23.411270368796732</c:v>
                </c:pt>
                <c:pt idx="278">
                  <c:v>23.358471439067394</c:v>
                </c:pt>
                <c:pt idx="279">
                  <c:v>23.305108617186534</c:v>
                </c:pt>
                <c:pt idx="280">
                  <c:v>23.251113667014938</c:v>
                </c:pt>
                <c:pt idx="281">
                  <c:v>23.196418845744155</c:v>
                </c:pt>
                <c:pt idx="282">
                  <c:v>23.140956969103712</c:v>
                </c:pt>
                <c:pt idx="283">
                  <c:v>23.084661479620912</c:v>
                </c:pt>
                <c:pt idx="284">
                  <c:v>23.0274665180469</c:v>
                </c:pt>
                <c:pt idx="285">
                  <c:v>22.969306998012385</c:v>
                </c:pt>
                <c:pt idx="286">
                  <c:v>22.910118683922185</c:v>
                </c:pt>
                <c:pt idx="287">
                  <c:v>22.849838272041758</c:v>
                </c:pt>
                <c:pt idx="288">
                  <c:v>22.788403474669767</c:v>
                </c:pt>
                <c:pt idx="289">
                  <c:v>22.725753107230716</c:v>
                </c:pt>
                <c:pt idx="290">
                  <c:v>22.661827178060356</c:v>
                </c:pt>
                <c:pt idx="291">
                  <c:v>22.596566980595249</c:v>
                </c:pt>
                <c:pt idx="292">
                  <c:v>22.529915187616886</c:v>
                </c:pt>
                <c:pt idx="293">
                  <c:v>22.461815947141584</c:v>
                </c:pt>
                <c:pt idx="294">
                  <c:v>22.392214979490099</c:v>
                </c:pt>
                <c:pt idx="295">
                  <c:v>22.321059675017082</c:v>
                </c:pt>
                <c:pt idx="296">
                  <c:v>22.248299191930897</c:v>
                </c:pt>
                <c:pt idx="297">
                  <c:v>22.173884553589474</c:v>
                </c:pt>
                <c:pt idx="298">
                  <c:v>22.097768744619508</c:v>
                </c:pt>
                <c:pt idx="299">
                  <c:v>22.019906805174159</c:v>
                </c:pt>
                <c:pt idx="300">
                  <c:v>21.9402559226207</c:v>
                </c:pt>
                <c:pt idx="301">
                  <c:v>21.858775519933339</c:v>
                </c:pt>
                <c:pt idx="302">
                  <c:v>21.775427340059647</c:v>
                </c:pt>
                <c:pt idx="303">
                  <c:v>21.690175525532098</c:v>
                </c:pt>
                <c:pt idx="304">
                  <c:v>21.602986692607789</c:v>
                </c:pt>
                <c:pt idx="305">
                  <c:v>21.513829999242201</c:v>
                </c:pt>
                <c:pt idx="306">
                  <c:v>21.422677206234688</c:v>
                </c:pt>
                <c:pt idx="307">
                  <c:v>21.329502730925224</c:v>
                </c:pt>
                <c:pt idx="308">
                  <c:v>21.23428369287312</c:v>
                </c:pt>
                <c:pt idx="309">
                  <c:v>21.136999951007848</c:v>
                </c:pt>
                <c:pt idx="310">
                  <c:v>21.037634131810229</c:v>
                </c:pt>
                <c:pt idx="311">
                  <c:v>20.936171648156542</c:v>
                </c:pt>
                <c:pt idx="312">
                  <c:v>20.83260070853893</c:v>
                </c:pt>
                <c:pt idx="313">
                  <c:v>20.726912316460755</c:v>
                </c:pt>
                <c:pt idx="314">
                  <c:v>20.619100259894125</c:v>
                </c:pt>
                <c:pt idx="315">
                  <c:v>20.509161090777688</c:v>
                </c:pt>
                <c:pt idx="316">
                  <c:v>20.397094094623867</c:v>
                </c:pt>
                <c:pt idx="317">
                  <c:v>20.282901250395163</c:v>
                </c:pt>
                <c:pt idx="318">
                  <c:v>20.166587180897196</c:v>
                </c:pt>
                <c:pt idx="319">
                  <c:v>20.048159094020662</c:v>
                </c:pt>
                <c:pt idx="320">
                  <c:v>19.927626715243655</c:v>
                </c:pt>
                <c:pt idx="321">
                  <c:v>19.805002211879533</c:v>
                </c:pt>
                <c:pt idx="322">
                  <c:v>19.680300109621541</c:v>
                </c:pt>
                <c:pt idx="323">
                  <c:v>19.55353720199405</c:v>
                </c:pt>
                <c:pt idx="324">
                  <c:v>19.424732453369778</c:v>
                </c:pt>
                <c:pt idx="325">
                  <c:v>19.293906896253297</c:v>
                </c:pt>
                <c:pt idx="326">
                  <c:v>19.161083523562091</c:v>
                </c:pt>
                <c:pt idx="327">
                  <c:v>19.026287176658371</c:v>
                </c:pt>
                <c:pt idx="328">
                  <c:v>18.889544429896997</c:v>
                </c:pt>
                <c:pt idx="329">
                  <c:v>18.750883472457847</c:v>
                </c:pt>
                <c:pt idx="330">
                  <c:v>18.610333988225239</c:v>
                </c:pt>
                <c:pt idx="331">
                  <c:v>18.467927034462793</c:v>
                </c:pt>
                <c:pt idx="332">
                  <c:v>18.323694920010457</c:v>
                </c:pt>
                <c:pt idx="333">
                  <c:v>18.177671083701629</c:v>
                </c:pt>
                <c:pt idx="334">
                  <c:v>18.029889973663579</c:v>
                </c:pt>
                <c:pt idx="335">
                  <c:v>17.880386928124334</c:v>
                </c:pt>
                <c:pt idx="336">
                  <c:v>17.729198058304938</c:v>
                </c:pt>
                <c:pt idx="337">
                  <c:v>17.576360133928105</c:v>
                </c:pt>
                <c:pt idx="338">
                  <c:v>17.421910471824205</c:v>
                </c:pt>
                <c:pt idx="339">
                  <c:v>17.265886828063351</c:v>
                </c:pt>
                <c:pt idx="340">
                  <c:v>17.108327293989731</c:v>
                </c:pt>
                <c:pt idx="341">
                  <c:v>16.949270196481404</c:v>
                </c:pt>
                <c:pt idx="342">
                  <c:v>16.788754002706444</c:v>
                </c:pt>
                <c:pt idx="343">
                  <c:v>16.626817229595396</c:v>
                </c:pt>
                <c:pt idx="344">
                  <c:v>16.463498358200603</c:v>
                </c:pt>
                <c:pt idx="345">
                  <c:v>16.298835753066093</c:v>
                </c:pt>
                <c:pt idx="346">
                  <c:v>16.132867586687176</c:v>
                </c:pt>
                <c:pt idx="347">
                  <c:v>15.965631769097513</c:v>
                </c:pt>
                <c:pt idx="348">
                  <c:v>15.797165882582998</c:v>
                </c:pt>
                <c:pt idx="349">
                  <c:v>15.627507121486939</c:v>
                </c:pt>
                <c:pt idx="350">
                  <c:v>15.456692237039206</c:v>
                </c:pt>
                <c:pt idx="351">
                  <c:v>15.284757487113934</c:v>
                </c:pt>
                <c:pt idx="352">
                  <c:v>15.111738590795639</c:v>
                </c:pt>
                <c:pt idx="353">
                  <c:v>14.937670687612034</c:v>
                </c:pt>
                <c:pt idx="354">
                  <c:v>14.762588301273748</c:v>
                </c:pt>
                <c:pt idx="355">
                  <c:v>14.58652530774595</c:v>
                </c:pt>
                <c:pt idx="356">
                  <c:v>14.409514907464773</c:v>
                </c:pt>
                <c:pt idx="357">
                  <c:v>14.231589601501922</c:v>
                </c:pt>
                <c:pt idx="358">
                  <c:v>14.052781171474031</c:v>
                </c:pt>
                <c:pt idx="359">
                  <c:v>13.873120662988656</c:v>
                </c:pt>
                <c:pt idx="360">
                  <c:v>13.692638372416514</c:v>
                </c:pt>
                <c:pt idx="361">
                  <c:v>13.511363836778836</c:v>
                </c:pt>
                <c:pt idx="362">
                  <c:v>13.32932582654006</c:v>
                </c:pt>
                <c:pt idx="363">
                  <c:v>13.146552341098586</c:v>
                </c:pt>
                <c:pt idx="364">
                  <c:v>12.963070606772366</c:v>
                </c:pt>
                <c:pt idx="365">
                  <c:v>12.778907077081005</c:v>
                </c:pt>
                <c:pt idx="366">
                  <c:v>12.594087435132241</c:v>
                </c:pt>
                <c:pt idx="367">
                  <c:v>12.408636597927103</c:v>
                </c:pt>
                <c:pt idx="368">
                  <c:v>12.222578722405689</c:v>
                </c:pt>
                <c:pt idx="369">
                  <c:v>12.035937213063105</c:v>
                </c:pt>
                <c:pt idx="370">
                  <c:v>11.848734730973314</c:v>
                </c:pt>
                <c:pt idx="371">
                  <c:v>11.660993204067099</c:v>
                </c:pt>
                <c:pt idx="372">
                  <c:v>11.47273383851876</c:v>
                </c:pt>
                <c:pt idx="373">
                  <c:v>11.283977131104749</c:v>
                </c:pt>
                <c:pt idx="374">
                  <c:v>11.094742882406027</c:v>
                </c:pt>
                <c:pt idx="375">
                  <c:v>10.905050210734228</c:v>
                </c:pt>
                <c:pt idx="376">
                  <c:v>10.714917566670101</c:v>
                </c:pt>
                <c:pt idx="377">
                  <c:v>10.524362748110578</c:v>
                </c:pt>
                <c:pt idx="378">
                  <c:v>10.333402915728914</c:v>
                </c:pt>
                <c:pt idx="379">
                  <c:v>10.142054608759409</c:v>
                </c:pt>
                <c:pt idx="380">
                  <c:v>9.9503337610259983</c:v>
                </c:pt>
                <c:pt idx="381">
                  <c:v>9.7582557171404449</c:v>
                </c:pt>
                <c:pt idx="382">
                  <c:v>9.5658352488026814</c:v>
                </c:pt>
                <c:pt idx="383">
                  <c:v>9.3730865711420499</c:v>
                </c:pt>
                <c:pt idx="384">
                  <c:v>9.1800233590440126</c:v>
                </c:pt>
                <c:pt idx="385">
                  <c:v>8.986658763412553</c:v>
                </c:pt>
                <c:pt idx="386">
                  <c:v>8.7930054273235907</c:v>
                </c:pt>
                <c:pt idx="387">
                  <c:v>8.5990755020296792</c:v>
                </c:pt>
                <c:pt idx="388">
                  <c:v>8.4048806627808119</c:v>
                </c:pt>
                <c:pt idx="389">
                  <c:v>8.21043212443033</c:v>
                </c:pt>
                <c:pt idx="390">
                  <c:v>8.0157406567988403</c:v>
                </c:pt>
                <c:pt idx="391">
                  <c:v>7.8208165997728436</c:v>
                </c:pt>
                <c:pt idx="392">
                  <c:v>7.6256698781178081</c:v>
                </c:pt>
                <c:pt idx="393">
                  <c:v>7.4303100159888826</c:v>
                </c:pt>
                <c:pt idx="394">
                  <c:v>7.2347461511248881</c:v>
                </c:pt>
                <c:pt idx="395">
                  <c:v>7.0389870487140946</c:v>
                </c:pt>
                <c:pt idx="396">
                  <c:v>6.8430411149224728</c:v>
                </c:pt>
                <c:pt idx="397">
                  <c:v>6.646916410077309</c:v>
                </c:pt>
                <c:pt idx="398">
                  <c:v>6.4506206615010209</c:v>
                </c:pt>
                <c:pt idx="399">
                  <c:v>6.25416127599168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EF5-405F-A48A-CCD88C3E2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9925256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SheetOP!$P$9</c:f>
              <c:strCache>
                <c:ptCount val="1"/>
                <c:pt idx="0">
                  <c:v>Phase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SheetOP!$N$10:$N$409</c:f>
              <c:numCache>
                <c:formatCode>General</c:formatCode>
                <c:ptCount val="400"/>
                <c:pt idx="0">
                  <c:v>10</c:v>
                </c:pt>
                <c:pt idx="1">
                  <c:v>10.232929922807541</c:v>
                </c:pt>
                <c:pt idx="2">
                  <c:v>10.471285480508994</c:v>
                </c:pt>
                <c:pt idx="3">
                  <c:v>10.715193052376062</c:v>
                </c:pt>
                <c:pt idx="4">
                  <c:v>10.964781961431846</c:v>
                </c:pt>
                <c:pt idx="5">
                  <c:v>11.220184543019631</c:v>
                </c:pt>
                <c:pt idx="6">
                  <c:v>11.481536214968822</c:v>
                </c:pt>
                <c:pt idx="7">
                  <c:v>11.748975549395288</c:v>
                </c:pt>
                <c:pt idx="8">
                  <c:v>12.02264434617412</c:v>
                </c:pt>
                <c:pt idx="9">
                  <c:v>12.302687708123807</c:v>
                </c:pt>
                <c:pt idx="10">
                  <c:v>12.589254117941662</c:v>
                </c:pt>
                <c:pt idx="11">
                  <c:v>12.882495516931327</c:v>
                </c:pt>
                <c:pt idx="12">
                  <c:v>13.182567385564056</c:v>
                </c:pt>
                <c:pt idx="13">
                  <c:v>13.489628825916522</c:v>
                </c:pt>
                <c:pt idx="14">
                  <c:v>13.803842646028832</c:v>
                </c:pt>
                <c:pt idx="15">
                  <c:v>14.125375446227524</c:v>
                </c:pt>
                <c:pt idx="16">
                  <c:v>14.454397707459254</c:v>
                </c:pt>
                <c:pt idx="17">
                  <c:v>14.791083881682052</c:v>
                </c:pt>
                <c:pt idx="18">
                  <c:v>15.135612484362058</c:v>
                </c:pt>
                <c:pt idx="19">
                  <c:v>15.488166189124788</c:v>
                </c:pt>
                <c:pt idx="20">
                  <c:v>15.848931924611108</c:v>
                </c:pt>
                <c:pt idx="21">
                  <c:v>16.218100973589273</c:v>
                </c:pt>
                <c:pt idx="22">
                  <c:v>16.595869074375575</c:v>
                </c:pt>
                <c:pt idx="23">
                  <c:v>16.982436524617409</c:v>
                </c:pt>
                <c:pt idx="24">
                  <c:v>17.378008287493717</c:v>
                </c:pt>
                <c:pt idx="25">
                  <c:v>17.782794100389193</c:v>
                </c:pt>
                <c:pt idx="26">
                  <c:v>18.197008586099795</c:v>
                </c:pt>
                <c:pt idx="27">
                  <c:v>18.620871366628631</c:v>
                </c:pt>
                <c:pt idx="28">
                  <c:v>19.054607179632423</c:v>
                </c:pt>
                <c:pt idx="29">
                  <c:v>19.498445997580404</c:v>
                </c:pt>
                <c:pt idx="30">
                  <c:v>19.952623149688744</c:v>
                </c:pt>
                <c:pt idx="31">
                  <c:v>20.417379446695239</c:v>
                </c:pt>
                <c:pt idx="32">
                  <c:v>20.892961308540336</c:v>
                </c:pt>
                <c:pt idx="33">
                  <c:v>21.37962089502226</c:v>
                </c:pt>
                <c:pt idx="34">
                  <c:v>21.87761623949546</c:v>
                </c:pt>
                <c:pt idx="35">
                  <c:v>22.387211385683329</c:v>
                </c:pt>
                <c:pt idx="36">
                  <c:v>22.908676527677656</c:v>
                </c:pt>
                <c:pt idx="37">
                  <c:v>23.442288153199144</c:v>
                </c:pt>
                <c:pt idx="38">
                  <c:v>23.988329190194825</c:v>
                </c:pt>
                <c:pt idx="39">
                  <c:v>24.547089156850216</c:v>
                </c:pt>
                <c:pt idx="40">
                  <c:v>25.118864315095713</c:v>
                </c:pt>
                <c:pt idx="41">
                  <c:v>25.703957827688548</c:v>
                </c:pt>
                <c:pt idx="42">
                  <c:v>26.302679918953721</c:v>
                </c:pt>
                <c:pt idx="43">
                  <c:v>26.915348039269055</c:v>
                </c:pt>
                <c:pt idx="44">
                  <c:v>27.542287033381555</c:v>
                </c:pt>
                <c:pt idx="45">
                  <c:v>28.183829312644427</c:v>
                </c:pt>
                <c:pt idx="46">
                  <c:v>28.840315031265945</c:v>
                </c:pt>
                <c:pt idx="47">
                  <c:v>29.512092266663732</c:v>
                </c:pt>
                <c:pt idx="48">
                  <c:v>30.199517204020033</c:v>
                </c:pt>
                <c:pt idx="49">
                  <c:v>30.902954325135774</c:v>
                </c:pt>
                <c:pt idx="50">
                  <c:v>31.622776601683654</c:v>
                </c:pt>
                <c:pt idx="51">
                  <c:v>32.359365692962683</c:v>
                </c:pt>
                <c:pt idx="52">
                  <c:v>33.113112148258956</c:v>
                </c:pt>
                <c:pt idx="53">
                  <c:v>33.884415613920098</c:v>
                </c:pt>
                <c:pt idx="54">
                  <c:v>34.673685045252995</c:v>
                </c:pt>
                <c:pt idx="55">
                  <c:v>35.48133892335737</c:v>
                </c:pt>
                <c:pt idx="56">
                  <c:v>36.30780547700995</c:v>
                </c:pt>
                <c:pt idx="57">
                  <c:v>37.153522909717069</c:v>
                </c:pt>
                <c:pt idx="58">
                  <c:v>38.018939632055925</c:v>
                </c:pt>
                <c:pt idx="59">
                  <c:v>38.904514499427862</c:v>
                </c:pt>
                <c:pt idx="60">
                  <c:v>39.810717055349507</c:v>
                </c:pt>
                <c:pt idx="61">
                  <c:v>40.738027780411052</c:v>
                </c:pt>
                <c:pt idx="62">
                  <c:v>41.686938347033305</c:v>
                </c:pt>
                <c:pt idx="63">
                  <c:v>42.657951880159032</c:v>
                </c:pt>
                <c:pt idx="64">
                  <c:v>43.651583224016342</c:v>
                </c:pt>
                <c:pt idx="65">
                  <c:v>44.668359215096054</c:v>
                </c:pt>
                <c:pt idx="66">
                  <c:v>45.708818961487232</c:v>
                </c:pt>
                <c:pt idx="67">
                  <c:v>46.77351412871954</c:v>
                </c:pt>
                <c:pt idx="68">
                  <c:v>47.863009232263536</c:v>
                </c:pt>
                <c:pt idx="69">
                  <c:v>48.977881936844327</c:v>
                </c:pt>
                <c:pt idx="70">
                  <c:v>50.118723362726911</c:v>
                </c:pt>
                <c:pt idx="71">
                  <c:v>51.286138399136156</c:v>
                </c:pt>
                <c:pt idx="72">
                  <c:v>52.480746024976916</c:v>
                </c:pt>
                <c:pt idx="73">
                  <c:v>53.703179637024931</c:v>
                </c:pt>
                <c:pt idx="74">
                  <c:v>54.954087385762094</c:v>
                </c:pt>
                <c:pt idx="75">
                  <c:v>56.234132519034532</c:v>
                </c:pt>
                <c:pt idx="76">
                  <c:v>57.543993733715297</c:v>
                </c:pt>
                <c:pt idx="77">
                  <c:v>58.884365535558494</c:v>
                </c:pt>
                <c:pt idx="78">
                  <c:v>60.255958607435353</c:v>
                </c:pt>
                <c:pt idx="79">
                  <c:v>61.659500186147781</c:v>
                </c:pt>
                <c:pt idx="80">
                  <c:v>63.095734448018874</c:v>
                </c:pt>
                <c:pt idx="81">
                  <c:v>64.565422903465077</c:v>
                </c:pt>
                <c:pt idx="82">
                  <c:v>66.069344800759112</c:v>
                </c:pt>
                <c:pt idx="83">
                  <c:v>67.608297539197679</c:v>
                </c:pt>
                <c:pt idx="84">
                  <c:v>69.183097091893131</c:v>
                </c:pt>
                <c:pt idx="85">
                  <c:v>70.794578438413254</c:v>
                </c:pt>
                <c:pt idx="86">
                  <c:v>72.443596007498442</c:v>
                </c:pt>
                <c:pt idx="87">
                  <c:v>74.131024130091177</c:v>
                </c:pt>
                <c:pt idx="88">
                  <c:v>75.857757502917778</c:v>
                </c:pt>
                <c:pt idx="89">
                  <c:v>77.624711662868563</c:v>
                </c:pt>
                <c:pt idx="90">
                  <c:v>79.432823472427515</c:v>
                </c:pt>
                <c:pt idx="91">
                  <c:v>81.283051616409253</c:v>
                </c:pt>
                <c:pt idx="92">
                  <c:v>83.176377110266415</c:v>
                </c:pt>
                <c:pt idx="93">
                  <c:v>85.113803820236939</c:v>
                </c:pt>
                <c:pt idx="94">
                  <c:v>87.096358995607346</c:v>
                </c:pt>
                <c:pt idx="95">
                  <c:v>89.125093813373795</c:v>
                </c:pt>
                <c:pt idx="96">
                  <c:v>91.201083935590191</c:v>
                </c:pt>
                <c:pt idx="97">
                  <c:v>93.325430079698307</c:v>
                </c:pt>
                <c:pt idx="98">
                  <c:v>95.499258602142746</c:v>
                </c:pt>
                <c:pt idx="99">
                  <c:v>97.7237220955802</c:v>
                </c:pt>
                <c:pt idx="100">
                  <c:v>100</c:v>
                </c:pt>
                <c:pt idx="101">
                  <c:v>102.32929922807541</c:v>
                </c:pt>
                <c:pt idx="102">
                  <c:v>104.71285480508993</c:v>
                </c:pt>
                <c:pt idx="103">
                  <c:v>107.15193052376063</c:v>
                </c:pt>
                <c:pt idx="104">
                  <c:v>109.64781961431846</c:v>
                </c:pt>
                <c:pt idx="105">
                  <c:v>112.20184543019631</c:v>
                </c:pt>
                <c:pt idx="106">
                  <c:v>114.81536214968821</c:v>
                </c:pt>
                <c:pt idx="107">
                  <c:v>117.48975549395288</c:v>
                </c:pt>
                <c:pt idx="108">
                  <c:v>120.22644346174121</c:v>
                </c:pt>
                <c:pt idx="109">
                  <c:v>123.02687708123807</c:v>
                </c:pt>
                <c:pt idx="110">
                  <c:v>125.89254117941661</c:v>
                </c:pt>
                <c:pt idx="111">
                  <c:v>128.82495516931328</c:v>
                </c:pt>
                <c:pt idx="112">
                  <c:v>131.82567385564056</c:v>
                </c:pt>
                <c:pt idx="113">
                  <c:v>134.89628825916523</c:v>
                </c:pt>
                <c:pt idx="114">
                  <c:v>138.03842646028832</c:v>
                </c:pt>
                <c:pt idx="115">
                  <c:v>141.25375446227523</c:v>
                </c:pt>
                <c:pt idx="116">
                  <c:v>144.54397707459253</c:v>
                </c:pt>
                <c:pt idx="117">
                  <c:v>147.91083881682053</c:v>
                </c:pt>
                <c:pt idx="118">
                  <c:v>151.35612484362056</c:v>
                </c:pt>
                <c:pt idx="119">
                  <c:v>154.88166189124789</c:v>
                </c:pt>
                <c:pt idx="120">
                  <c:v>158.48931924611108</c:v>
                </c:pt>
                <c:pt idx="121">
                  <c:v>162.1810097358927</c:v>
                </c:pt>
                <c:pt idx="122">
                  <c:v>165.95869074375574</c:v>
                </c:pt>
                <c:pt idx="123">
                  <c:v>169.8243652461741</c:v>
                </c:pt>
                <c:pt idx="124">
                  <c:v>173.78008287493719</c:v>
                </c:pt>
                <c:pt idx="125">
                  <c:v>177.82794100389191</c:v>
                </c:pt>
                <c:pt idx="126">
                  <c:v>181.97008586099795</c:v>
                </c:pt>
                <c:pt idx="127">
                  <c:v>186.20871366628631</c:v>
                </c:pt>
                <c:pt idx="128">
                  <c:v>190.54607179632424</c:v>
                </c:pt>
                <c:pt idx="129">
                  <c:v>194.98445997580404</c:v>
                </c:pt>
                <c:pt idx="130">
                  <c:v>199.52623149688745</c:v>
                </c:pt>
                <c:pt idx="131">
                  <c:v>204.17379446695239</c:v>
                </c:pt>
                <c:pt idx="132">
                  <c:v>208.92961308540333</c:v>
                </c:pt>
                <c:pt idx="133">
                  <c:v>213.79620895022259</c:v>
                </c:pt>
                <c:pt idx="134">
                  <c:v>218.77616239495458</c:v>
                </c:pt>
                <c:pt idx="135">
                  <c:v>223.87211385683327</c:v>
                </c:pt>
                <c:pt idx="136">
                  <c:v>229.08676527677656</c:v>
                </c:pt>
                <c:pt idx="137">
                  <c:v>234.42288153199144</c:v>
                </c:pt>
                <c:pt idx="138">
                  <c:v>239.88329190194824</c:v>
                </c:pt>
                <c:pt idx="139">
                  <c:v>245.47089156850217</c:v>
                </c:pt>
                <c:pt idx="140">
                  <c:v>251.18864315095712</c:v>
                </c:pt>
                <c:pt idx="141">
                  <c:v>257.03957827688544</c:v>
                </c:pt>
                <c:pt idx="142">
                  <c:v>263.0267991895372</c:v>
                </c:pt>
                <c:pt idx="143">
                  <c:v>269.15348039269054</c:v>
                </c:pt>
                <c:pt idx="144">
                  <c:v>275.42287033381558</c:v>
                </c:pt>
                <c:pt idx="145">
                  <c:v>281.83829312644428</c:v>
                </c:pt>
                <c:pt idx="146">
                  <c:v>288.40315031265942</c:v>
                </c:pt>
                <c:pt idx="147">
                  <c:v>295.12092266663734</c:v>
                </c:pt>
                <c:pt idx="148">
                  <c:v>301.99517204020032</c:v>
                </c:pt>
                <c:pt idx="149">
                  <c:v>309.02954325135772</c:v>
                </c:pt>
                <c:pt idx="150">
                  <c:v>316.22776601683654</c:v>
                </c:pt>
                <c:pt idx="151">
                  <c:v>323.59365692962683</c:v>
                </c:pt>
                <c:pt idx="152">
                  <c:v>331.13112148258955</c:v>
                </c:pt>
                <c:pt idx="153">
                  <c:v>338.84415613920095</c:v>
                </c:pt>
                <c:pt idx="154">
                  <c:v>346.73685045252995</c:v>
                </c:pt>
                <c:pt idx="155">
                  <c:v>354.81338923357373</c:v>
                </c:pt>
                <c:pt idx="156">
                  <c:v>363.07805477009953</c:v>
                </c:pt>
                <c:pt idx="157">
                  <c:v>371.53522909717071</c:v>
                </c:pt>
                <c:pt idx="158">
                  <c:v>380.18939632055924</c:v>
                </c:pt>
                <c:pt idx="159">
                  <c:v>389.04514499427859</c:v>
                </c:pt>
                <c:pt idx="160">
                  <c:v>398.10717055349511</c:v>
                </c:pt>
                <c:pt idx="161">
                  <c:v>407.38027780411051</c:v>
                </c:pt>
                <c:pt idx="162">
                  <c:v>416.86938347033305</c:v>
                </c:pt>
                <c:pt idx="163">
                  <c:v>426.57951880159032</c:v>
                </c:pt>
                <c:pt idx="164">
                  <c:v>436.51583224016343</c:v>
                </c:pt>
                <c:pt idx="165">
                  <c:v>446.68359215096052</c:v>
                </c:pt>
                <c:pt idx="166">
                  <c:v>457.08818961487231</c:v>
                </c:pt>
                <c:pt idx="167">
                  <c:v>467.7351412871954</c:v>
                </c:pt>
                <c:pt idx="168">
                  <c:v>478.63009232263539</c:v>
                </c:pt>
                <c:pt idx="169">
                  <c:v>489.77881936844324</c:v>
                </c:pt>
                <c:pt idx="170">
                  <c:v>501.18723362726911</c:v>
                </c:pt>
                <c:pt idx="171">
                  <c:v>512.86138399136155</c:v>
                </c:pt>
                <c:pt idx="172">
                  <c:v>524.80746024976918</c:v>
                </c:pt>
                <c:pt idx="173">
                  <c:v>537.03179637024925</c:v>
                </c:pt>
                <c:pt idx="174">
                  <c:v>549.54087385762091</c:v>
                </c:pt>
                <c:pt idx="175">
                  <c:v>562.34132519034529</c:v>
                </c:pt>
                <c:pt idx="176">
                  <c:v>575.43993733715297</c:v>
                </c:pt>
                <c:pt idx="177">
                  <c:v>588.84365535558493</c:v>
                </c:pt>
                <c:pt idx="178">
                  <c:v>602.55958607435355</c:v>
                </c:pt>
                <c:pt idx="179">
                  <c:v>616.59500186147773</c:v>
                </c:pt>
                <c:pt idx="180">
                  <c:v>630.95734448018868</c:v>
                </c:pt>
                <c:pt idx="181">
                  <c:v>645.65422903465083</c:v>
                </c:pt>
                <c:pt idx="182">
                  <c:v>660.69344800759109</c:v>
                </c:pt>
                <c:pt idx="183">
                  <c:v>676.08297539197679</c:v>
                </c:pt>
                <c:pt idx="184">
                  <c:v>691.83097091893126</c:v>
                </c:pt>
                <c:pt idx="185">
                  <c:v>707.94578438413259</c:v>
                </c:pt>
                <c:pt idx="186">
                  <c:v>724.43596007498434</c:v>
                </c:pt>
                <c:pt idx="187">
                  <c:v>741.3102413009118</c:v>
                </c:pt>
                <c:pt idx="188">
                  <c:v>758.57757502917775</c:v>
                </c:pt>
                <c:pt idx="189">
                  <c:v>776.24711662868572</c:v>
                </c:pt>
                <c:pt idx="190">
                  <c:v>794.32823472427515</c:v>
                </c:pt>
                <c:pt idx="191">
                  <c:v>812.83051616409261</c:v>
                </c:pt>
                <c:pt idx="192">
                  <c:v>831.76377110266412</c:v>
                </c:pt>
                <c:pt idx="193">
                  <c:v>851.13803820236933</c:v>
                </c:pt>
                <c:pt idx="194">
                  <c:v>870.96358995607341</c:v>
                </c:pt>
                <c:pt idx="195">
                  <c:v>891.25093813373792</c:v>
                </c:pt>
                <c:pt idx="196">
                  <c:v>912.01083935590179</c:v>
                </c:pt>
                <c:pt idx="197">
                  <c:v>933.25430079698299</c:v>
                </c:pt>
                <c:pt idx="198">
                  <c:v>954.99258602142754</c:v>
                </c:pt>
                <c:pt idx="199">
                  <c:v>977.23722095580194</c:v>
                </c:pt>
                <c:pt idx="200">
                  <c:v>1000</c:v>
                </c:pt>
                <c:pt idx="201">
                  <c:v>1023.2929922807541</c:v>
                </c:pt>
                <c:pt idx="202">
                  <c:v>1047.1285480508993</c:v>
                </c:pt>
                <c:pt idx="203">
                  <c:v>1071.5193052376062</c:v>
                </c:pt>
                <c:pt idx="204">
                  <c:v>1096.4781961431847</c:v>
                </c:pt>
                <c:pt idx="205">
                  <c:v>1122.0184543019632</c:v>
                </c:pt>
                <c:pt idx="206">
                  <c:v>1148.1536214968821</c:v>
                </c:pt>
                <c:pt idx="207">
                  <c:v>1174.8975549395288</c:v>
                </c:pt>
                <c:pt idx="208">
                  <c:v>1202.264434617412</c:v>
                </c:pt>
                <c:pt idx="209">
                  <c:v>1230.2687708123808</c:v>
                </c:pt>
                <c:pt idx="210">
                  <c:v>1258.9254117941662</c:v>
                </c:pt>
                <c:pt idx="211">
                  <c:v>1288.2495516931326</c:v>
                </c:pt>
                <c:pt idx="212">
                  <c:v>1318.2567385564057</c:v>
                </c:pt>
                <c:pt idx="213">
                  <c:v>1348.9628825916523</c:v>
                </c:pt>
                <c:pt idx="214">
                  <c:v>1380.3842646028831</c:v>
                </c:pt>
                <c:pt idx="215">
                  <c:v>1412.5375446227524</c:v>
                </c:pt>
                <c:pt idx="216">
                  <c:v>1445.4397707459254</c:v>
                </c:pt>
                <c:pt idx="217">
                  <c:v>1479.1083881682052</c:v>
                </c:pt>
                <c:pt idx="218">
                  <c:v>1513.5612484362057</c:v>
                </c:pt>
                <c:pt idx="219">
                  <c:v>1548.8166189124788</c:v>
                </c:pt>
                <c:pt idx="220">
                  <c:v>1584.8931924611106</c:v>
                </c:pt>
                <c:pt idx="221">
                  <c:v>1621.8100973589271</c:v>
                </c:pt>
                <c:pt idx="222">
                  <c:v>1659.5869074375573</c:v>
                </c:pt>
                <c:pt idx="223">
                  <c:v>1698.243652461741</c:v>
                </c:pt>
                <c:pt idx="224">
                  <c:v>1737.8008287493717</c:v>
                </c:pt>
                <c:pt idx="225">
                  <c:v>1778.2794100389192</c:v>
                </c:pt>
                <c:pt idx="226">
                  <c:v>1819.7008586099794</c:v>
                </c:pt>
                <c:pt idx="227">
                  <c:v>1862.087136662863</c:v>
                </c:pt>
                <c:pt idx="228">
                  <c:v>1905.4607179632424</c:v>
                </c:pt>
                <c:pt idx="229">
                  <c:v>1949.8445997580404</c:v>
                </c:pt>
                <c:pt idx="230">
                  <c:v>1995.2623149688743</c:v>
                </c:pt>
                <c:pt idx="231">
                  <c:v>2041.7379446695238</c:v>
                </c:pt>
                <c:pt idx="232">
                  <c:v>2089.2961308540334</c:v>
                </c:pt>
                <c:pt idx="233">
                  <c:v>2137.9620895022258</c:v>
                </c:pt>
                <c:pt idx="234">
                  <c:v>2187.761623949546</c:v>
                </c:pt>
                <c:pt idx="235">
                  <c:v>2238.7211385683327</c:v>
                </c:pt>
                <c:pt idx="236">
                  <c:v>2290.8676527677658</c:v>
                </c:pt>
                <c:pt idx="237">
                  <c:v>2344.2288153199142</c:v>
                </c:pt>
                <c:pt idx="238">
                  <c:v>2398.8329190194822</c:v>
                </c:pt>
                <c:pt idx="239">
                  <c:v>2454.7089156850216</c:v>
                </c:pt>
                <c:pt idx="240">
                  <c:v>2511.8864315095711</c:v>
                </c:pt>
                <c:pt idx="241">
                  <c:v>2570.3957827688546</c:v>
                </c:pt>
                <c:pt idx="242">
                  <c:v>2630.2679918953718</c:v>
                </c:pt>
                <c:pt idx="243">
                  <c:v>2691.5348039269052</c:v>
                </c:pt>
                <c:pt idx="244">
                  <c:v>2754.2287033381558</c:v>
                </c:pt>
                <c:pt idx="245">
                  <c:v>2818.3829312644425</c:v>
                </c:pt>
                <c:pt idx="246">
                  <c:v>2884.0315031265945</c:v>
                </c:pt>
                <c:pt idx="247">
                  <c:v>2951.2092266663731</c:v>
                </c:pt>
                <c:pt idx="248">
                  <c:v>3019.951720402003</c:v>
                </c:pt>
                <c:pt idx="249">
                  <c:v>3090.295432513577</c:v>
                </c:pt>
                <c:pt idx="250">
                  <c:v>3162.2776601683654</c:v>
                </c:pt>
                <c:pt idx="251">
                  <c:v>3235.9365692962679</c:v>
                </c:pt>
                <c:pt idx="252">
                  <c:v>3311.3112148258956</c:v>
                </c:pt>
                <c:pt idx="253">
                  <c:v>3388.4415613920096</c:v>
                </c:pt>
                <c:pt idx="254">
                  <c:v>3467.3685045252992</c:v>
                </c:pt>
                <c:pt idx="255">
                  <c:v>3548.1338923357371</c:v>
                </c:pt>
                <c:pt idx="256">
                  <c:v>3630.7805477009952</c:v>
                </c:pt>
                <c:pt idx="257">
                  <c:v>3715.3522909717071</c:v>
                </c:pt>
                <c:pt idx="258">
                  <c:v>3801.8939632055922</c:v>
                </c:pt>
                <c:pt idx="259">
                  <c:v>3890.451449942786</c:v>
                </c:pt>
                <c:pt idx="260">
                  <c:v>3981.071705534951</c:v>
                </c:pt>
                <c:pt idx="261">
                  <c:v>4073.8027780411048</c:v>
                </c:pt>
                <c:pt idx="262">
                  <c:v>4168.693834703331</c:v>
                </c:pt>
                <c:pt idx="263">
                  <c:v>4265.7951880159035</c:v>
                </c:pt>
                <c:pt idx="264">
                  <c:v>4365.158322401634</c:v>
                </c:pt>
                <c:pt idx="265">
                  <c:v>4466.8359215096052</c:v>
                </c:pt>
                <c:pt idx="266">
                  <c:v>4570.8818961487232</c:v>
                </c:pt>
                <c:pt idx="267">
                  <c:v>4677.3514128719544</c:v>
                </c:pt>
                <c:pt idx="268">
                  <c:v>4786.3009232263539</c:v>
                </c:pt>
                <c:pt idx="269">
                  <c:v>4897.7881936844324</c:v>
                </c:pt>
                <c:pt idx="270">
                  <c:v>5011.8723362726905</c:v>
                </c:pt>
                <c:pt idx="271">
                  <c:v>5128.6138399136153</c:v>
                </c:pt>
                <c:pt idx="272">
                  <c:v>5248.0746024976916</c:v>
                </c:pt>
                <c:pt idx="273">
                  <c:v>5370.3179637024932</c:v>
                </c:pt>
                <c:pt idx="274">
                  <c:v>5495.4087385762095</c:v>
                </c:pt>
                <c:pt idx="275">
                  <c:v>5623.4132519034529</c:v>
                </c:pt>
                <c:pt idx="276">
                  <c:v>5754.3993733715297</c:v>
                </c:pt>
                <c:pt idx="277">
                  <c:v>5888.43655355585</c:v>
                </c:pt>
                <c:pt idx="278">
                  <c:v>6025.595860743535</c:v>
                </c:pt>
                <c:pt idx="279">
                  <c:v>6165.9500186147779</c:v>
                </c:pt>
                <c:pt idx="280">
                  <c:v>6309.5734448018875</c:v>
                </c:pt>
                <c:pt idx="281">
                  <c:v>6456.5422903465087</c:v>
                </c:pt>
                <c:pt idx="282">
                  <c:v>6606.9344800759118</c:v>
                </c:pt>
                <c:pt idx="283">
                  <c:v>6760.8297539197674</c:v>
                </c:pt>
                <c:pt idx="284">
                  <c:v>6918.3097091893123</c:v>
                </c:pt>
                <c:pt idx="285">
                  <c:v>7079.4578438413255</c:v>
                </c:pt>
                <c:pt idx="286">
                  <c:v>7244.3596007498436</c:v>
                </c:pt>
                <c:pt idx="287">
                  <c:v>7413.1024130091182</c:v>
                </c:pt>
                <c:pt idx="288">
                  <c:v>7585.7757502917784</c:v>
                </c:pt>
                <c:pt idx="289">
                  <c:v>7762.4711662868567</c:v>
                </c:pt>
                <c:pt idx="290">
                  <c:v>7943.2823472427517</c:v>
                </c:pt>
                <c:pt idx="291">
                  <c:v>8128.3051616409257</c:v>
                </c:pt>
                <c:pt idx="292">
                  <c:v>8317.6377110266421</c:v>
                </c:pt>
                <c:pt idx="293">
                  <c:v>8511.3803820236935</c:v>
                </c:pt>
                <c:pt idx="294">
                  <c:v>8709.6358995607334</c:v>
                </c:pt>
                <c:pt idx="295">
                  <c:v>8912.5093813373787</c:v>
                </c:pt>
                <c:pt idx="296">
                  <c:v>9120.1083935590177</c:v>
                </c:pt>
                <c:pt idx="297">
                  <c:v>9332.5430079698308</c:v>
                </c:pt>
                <c:pt idx="298">
                  <c:v>9549.9258602142745</c:v>
                </c:pt>
                <c:pt idx="299">
                  <c:v>9772.3722095580197</c:v>
                </c:pt>
                <c:pt idx="300">
                  <c:v>10000</c:v>
                </c:pt>
                <c:pt idx="301">
                  <c:v>10232.929922807542</c:v>
                </c:pt>
                <c:pt idx="302">
                  <c:v>10471.285480508994</c:v>
                </c:pt>
                <c:pt idx="303">
                  <c:v>10715.193052376062</c:v>
                </c:pt>
                <c:pt idx="304">
                  <c:v>10964.781961431847</c:v>
                </c:pt>
                <c:pt idx="305">
                  <c:v>11220.184543019632</c:v>
                </c:pt>
                <c:pt idx="306">
                  <c:v>11481.536214968821</c:v>
                </c:pt>
                <c:pt idx="307">
                  <c:v>11748.975549395289</c:v>
                </c:pt>
                <c:pt idx="308">
                  <c:v>12022.64434617412</c:v>
                </c:pt>
                <c:pt idx="309">
                  <c:v>12302.687708123807</c:v>
                </c:pt>
                <c:pt idx="310">
                  <c:v>12589.254117941662</c:v>
                </c:pt>
                <c:pt idx="311">
                  <c:v>12882.495516931327</c:v>
                </c:pt>
                <c:pt idx="312">
                  <c:v>13182.567385564056</c:v>
                </c:pt>
                <c:pt idx="313">
                  <c:v>13489.628825916521</c:v>
                </c:pt>
                <c:pt idx="314">
                  <c:v>13803.842646028832</c:v>
                </c:pt>
                <c:pt idx="315">
                  <c:v>14125.375446227525</c:v>
                </c:pt>
                <c:pt idx="316">
                  <c:v>14454.397707459255</c:v>
                </c:pt>
                <c:pt idx="317">
                  <c:v>14791.083881682052</c:v>
                </c:pt>
                <c:pt idx="318">
                  <c:v>15135.612484362058</c:v>
                </c:pt>
                <c:pt idx="319">
                  <c:v>15488.166189124788</c:v>
                </c:pt>
                <c:pt idx="320">
                  <c:v>15848.931924611106</c:v>
                </c:pt>
                <c:pt idx="321">
                  <c:v>16218.100973589271</c:v>
                </c:pt>
                <c:pt idx="322">
                  <c:v>16595.869074375572</c:v>
                </c:pt>
                <c:pt idx="323">
                  <c:v>16982.436524617409</c:v>
                </c:pt>
                <c:pt idx="324">
                  <c:v>17378.008287493718</c:v>
                </c:pt>
                <c:pt idx="325">
                  <c:v>17782.794100389194</c:v>
                </c:pt>
                <c:pt idx="326">
                  <c:v>18197.008586099793</c:v>
                </c:pt>
                <c:pt idx="327">
                  <c:v>18620.871366628631</c:v>
                </c:pt>
                <c:pt idx="328">
                  <c:v>19054.607179632425</c:v>
                </c:pt>
                <c:pt idx="329">
                  <c:v>19498.445997580406</c:v>
                </c:pt>
                <c:pt idx="330">
                  <c:v>19952.623149688745</c:v>
                </c:pt>
                <c:pt idx="331">
                  <c:v>20417.379446695239</c:v>
                </c:pt>
                <c:pt idx="332">
                  <c:v>20892.961308540333</c:v>
                </c:pt>
                <c:pt idx="333">
                  <c:v>21379.620895022261</c:v>
                </c:pt>
                <c:pt idx="334">
                  <c:v>21877.616239495459</c:v>
                </c:pt>
                <c:pt idx="335">
                  <c:v>22387.211385683328</c:v>
                </c:pt>
                <c:pt idx="336">
                  <c:v>22908.676527677657</c:v>
                </c:pt>
                <c:pt idx="337">
                  <c:v>23442.288153199144</c:v>
                </c:pt>
                <c:pt idx="338">
                  <c:v>23988.329190194825</c:v>
                </c:pt>
                <c:pt idx="339">
                  <c:v>24547.089156850216</c:v>
                </c:pt>
                <c:pt idx="340">
                  <c:v>25118.864315095714</c:v>
                </c:pt>
                <c:pt idx="341">
                  <c:v>25703.957827688548</c:v>
                </c:pt>
                <c:pt idx="342">
                  <c:v>26302.67991895372</c:v>
                </c:pt>
                <c:pt idx="343">
                  <c:v>26915.348039269054</c:v>
                </c:pt>
                <c:pt idx="344">
                  <c:v>27542.287033381555</c:v>
                </c:pt>
                <c:pt idx="345">
                  <c:v>28183.829312644426</c:v>
                </c:pt>
                <c:pt idx="346">
                  <c:v>28840.315031265945</c:v>
                </c:pt>
                <c:pt idx="347">
                  <c:v>29512.092266663731</c:v>
                </c:pt>
                <c:pt idx="348">
                  <c:v>30199.51720402003</c:v>
                </c:pt>
                <c:pt idx="349">
                  <c:v>30902.954325135772</c:v>
                </c:pt>
                <c:pt idx="350">
                  <c:v>31622.776601683654</c:v>
                </c:pt>
                <c:pt idx="351">
                  <c:v>32359.365692962681</c:v>
                </c:pt>
                <c:pt idx="352">
                  <c:v>33113.112148258959</c:v>
                </c:pt>
                <c:pt idx="353">
                  <c:v>33884.415613920093</c:v>
                </c:pt>
                <c:pt idx="354">
                  <c:v>34673.685045252991</c:v>
                </c:pt>
                <c:pt idx="355">
                  <c:v>35481.338923357376</c:v>
                </c:pt>
                <c:pt idx="356">
                  <c:v>36307.805477009955</c:v>
                </c:pt>
                <c:pt idx="357">
                  <c:v>37153.522909717067</c:v>
                </c:pt>
                <c:pt idx="358">
                  <c:v>38018.939632055924</c:v>
                </c:pt>
                <c:pt idx="359">
                  <c:v>38904.51449942786</c:v>
                </c:pt>
                <c:pt idx="360">
                  <c:v>39810.717055349509</c:v>
                </c:pt>
                <c:pt idx="361">
                  <c:v>40738.027780411052</c:v>
                </c:pt>
                <c:pt idx="362">
                  <c:v>41686.938347033305</c:v>
                </c:pt>
                <c:pt idx="363">
                  <c:v>42657.951880159031</c:v>
                </c:pt>
                <c:pt idx="364">
                  <c:v>43651.583224016344</c:v>
                </c:pt>
                <c:pt idx="365">
                  <c:v>44668.359215096054</c:v>
                </c:pt>
                <c:pt idx="366">
                  <c:v>45708.818961487232</c:v>
                </c:pt>
                <c:pt idx="367">
                  <c:v>46773.514128719544</c:v>
                </c:pt>
                <c:pt idx="368">
                  <c:v>47863.009232263539</c:v>
                </c:pt>
                <c:pt idx="369">
                  <c:v>48977.881936844322</c:v>
                </c:pt>
                <c:pt idx="370">
                  <c:v>50118.723362726909</c:v>
                </c:pt>
                <c:pt idx="371">
                  <c:v>51286.138399136158</c:v>
                </c:pt>
                <c:pt idx="372">
                  <c:v>52480.746024976914</c:v>
                </c:pt>
                <c:pt idx="373">
                  <c:v>53703.179637024929</c:v>
                </c:pt>
                <c:pt idx="374">
                  <c:v>54954.087385762097</c:v>
                </c:pt>
                <c:pt idx="375">
                  <c:v>56234.132519034531</c:v>
                </c:pt>
                <c:pt idx="376">
                  <c:v>57543.993733715295</c:v>
                </c:pt>
                <c:pt idx="377">
                  <c:v>58884.3655355585</c:v>
                </c:pt>
                <c:pt idx="378">
                  <c:v>60255.95860743535</c:v>
                </c:pt>
                <c:pt idx="379">
                  <c:v>61659.500186147779</c:v>
                </c:pt>
                <c:pt idx="380">
                  <c:v>63095.734448018869</c:v>
                </c:pt>
                <c:pt idx="381">
                  <c:v>64565.422903465085</c:v>
                </c:pt>
                <c:pt idx="382">
                  <c:v>66069.344800759107</c:v>
                </c:pt>
                <c:pt idx="383">
                  <c:v>67608.29753919768</c:v>
                </c:pt>
                <c:pt idx="384">
                  <c:v>69183.097091893127</c:v>
                </c:pt>
                <c:pt idx="385">
                  <c:v>70794.578438413257</c:v>
                </c:pt>
                <c:pt idx="386">
                  <c:v>72443.596007498432</c:v>
                </c:pt>
                <c:pt idx="387">
                  <c:v>74131.024130091173</c:v>
                </c:pt>
                <c:pt idx="388">
                  <c:v>75857.757502917782</c:v>
                </c:pt>
                <c:pt idx="389">
                  <c:v>77624.711662868562</c:v>
                </c:pt>
                <c:pt idx="390">
                  <c:v>79432.823472427524</c:v>
                </c:pt>
                <c:pt idx="391">
                  <c:v>81283.051616409255</c:v>
                </c:pt>
                <c:pt idx="392">
                  <c:v>83176.377110266418</c:v>
                </c:pt>
                <c:pt idx="393">
                  <c:v>85113.803820236935</c:v>
                </c:pt>
                <c:pt idx="394">
                  <c:v>87096.358995607341</c:v>
                </c:pt>
                <c:pt idx="395">
                  <c:v>89125.093813373795</c:v>
                </c:pt>
                <c:pt idx="396">
                  <c:v>91201.083935590184</c:v>
                </c:pt>
                <c:pt idx="397">
                  <c:v>93325.430079698301</c:v>
                </c:pt>
                <c:pt idx="398">
                  <c:v>95499.258602142756</c:v>
                </c:pt>
                <c:pt idx="399">
                  <c:v>97723.722095580189</c:v>
                </c:pt>
              </c:numCache>
            </c:numRef>
          </c:xVal>
          <c:yVal>
            <c:numRef>
              <c:f>SheetOP!$P$10:$P$409</c:f>
              <c:numCache>
                <c:formatCode>General</c:formatCode>
                <c:ptCount val="400"/>
                <c:pt idx="0">
                  <c:v>90.256825423797252</c:v>
                </c:pt>
                <c:pt idx="1">
                  <c:v>90.262807523916678</c:v>
                </c:pt>
                <c:pt idx="2">
                  <c:v>90.268928955572335</c:v>
                </c:pt>
                <c:pt idx="3">
                  <c:v>90.27519296353492</c:v>
                </c:pt>
                <c:pt idx="4">
                  <c:v>90.281602868107129</c:v>
                </c:pt>
                <c:pt idx="5">
                  <c:v>90.288162066879536</c:v>
                </c:pt>
                <c:pt idx="6">
                  <c:v>90.294874036527034</c:v>
                </c:pt>
                <c:pt idx="7">
                  <c:v>90.301742334647159</c:v>
                </c:pt>
                <c:pt idx="8">
                  <c:v>90.308770601640603</c:v>
                </c:pt>
                <c:pt idx="9">
                  <c:v>90.31596256263542</c:v>
                </c:pt>
                <c:pt idx="10">
                  <c:v>90.323322029455767</c:v>
                </c:pt>
                <c:pt idx="11">
                  <c:v>90.330852902635868</c:v>
                </c:pt>
                <c:pt idx="12">
                  <c:v>90.338559173480988</c:v>
                </c:pt>
                <c:pt idx="13">
                  <c:v>90.346444926175508</c:v>
                </c:pt>
                <c:pt idx="14">
                  <c:v>90.354514339940039</c:v>
                </c:pt>
                <c:pt idx="15">
                  <c:v>90.362771691238123</c:v>
                </c:pt>
                <c:pt idx="16">
                  <c:v>90.371221356033971</c:v>
                </c:pt>
                <c:pt idx="17">
                  <c:v>90.379867812102077</c:v>
                </c:pt>
                <c:pt idx="18">
                  <c:v>90.388715641390277</c:v>
                </c:pt>
                <c:pt idx="19">
                  <c:v>90.397769532437181</c:v>
                </c:pt>
                <c:pt idx="20">
                  <c:v>90.407034282845061</c:v>
                </c:pt>
                <c:pt idx="21">
                  <c:v>90.41651480181001</c:v>
                </c:pt>
                <c:pt idx="22">
                  <c:v>90.426216112709866</c:v>
                </c:pt>
                <c:pt idx="23">
                  <c:v>90.436143355752094</c:v>
                </c:pt>
                <c:pt idx="24">
                  <c:v>90.446301790682</c:v>
                </c:pt>
                <c:pt idx="25">
                  <c:v>90.456696799553427</c:v>
                </c:pt>
                <c:pt idx="26">
                  <c:v>90.467333889562923</c:v>
                </c:pt>
                <c:pt idx="27">
                  <c:v>90.478218695948812</c:v>
                </c:pt>
                <c:pt idx="28">
                  <c:v>90.489356984956757</c:v>
                </c:pt>
                <c:pt idx="29">
                  <c:v>90.500754656873113</c:v>
                </c:pt>
                <c:pt idx="30">
                  <c:v>90.512417749127607</c:v>
                </c:pt>
                <c:pt idx="31">
                  <c:v>90.524352439467052</c:v>
                </c:pt>
                <c:pt idx="32">
                  <c:v>90.536565049201315</c:v>
                </c:pt>
                <c:pt idx="33">
                  <c:v>90.549062046523389</c:v>
                </c:pt>
                <c:pt idx="34">
                  <c:v>90.561850049905118</c:v>
                </c:pt>
                <c:pt idx="35">
                  <c:v>90.57493583156996</c:v>
                </c:pt>
                <c:pt idx="36">
                  <c:v>90.588326321045173</c:v>
                </c:pt>
                <c:pt idx="37">
                  <c:v>90.602028608793987</c:v>
                </c:pt>
                <c:pt idx="38">
                  <c:v>90.61604994993067</c:v>
                </c:pt>
                <c:pt idx="39">
                  <c:v>90.630397768019364</c:v>
                </c:pt>
                <c:pt idx="40">
                  <c:v>90.645079658958991</c:v>
                </c:pt>
                <c:pt idx="41">
                  <c:v>90.660103394955897</c:v>
                </c:pt>
                <c:pt idx="42">
                  <c:v>90.675476928585908</c:v>
                </c:pt>
                <c:pt idx="43">
                  <c:v>90.691208396947886</c:v>
                </c:pt>
                <c:pt idx="44">
                  <c:v>90.707306125910705</c:v>
                </c:pt>
                <c:pt idx="45">
                  <c:v>90.723778634455371</c:v>
                </c:pt>
                <c:pt idx="46">
                  <c:v>90.740634639114489</c:v>
                </c:pt>
                <c:pt idx="47">
                  <c:v>90.757883058510842</c:v>
                </c:pt>
                <c:pt idx="48">
                  <c:v>90.775533017997148</c:v>
                </c:pt>
                <c:pt idx="49">
                  <c:v>90.793593854399234</c:v>
                </c:pt>
                <c:pt idx="50">
                  <c:v>90.812075120864463</c:v>
                </c:pt>
                <c:pt idx="51">
                  <c:v>90.830986591817464</c:v>
                </c:pt>
                <c:pt idx="52">
                  <c:v>90.850338268025524</c:v>
                </c:pt>
                <c:pt idx="53">
                  <c:v>90.870140381775585</c:v>
                </c:pt>
                <c:pt idx="54">
                  <c:v>90.890403402164878</c:v>
                </c:pt>
                <c:pt idx="55">
                  <c:v>90.91113804050778</c:v>
                </c:pt>
                <c:pt idx="56">
                  <c:v>90.932355255860557</c:v>
                </c:pt>
                <c:pt idx="57">
                  <c:v>90.954066260666593</c:v>
                </c:pt>
                <c:pt idx="58">
                  <c:v>90.976282526524088</c:v>
                </c:pt>
                <c:pt idx="59">
                  <c:v>90.999015790078616</c:v>
                </c:pt>
                <c:pt idx="60">
                  <c:v>91.022278059042407</c:v>
                </c:pt>
                <c:pt idx="61">
                  <c:v>91.046081618343237</c:v>
                </c:pt>
                <c:pt idx="62">
                  <c:v>91.070439036404323</c:v>
                </c:pt>
                <c:pt idx="63">
                  <c:v>91.095363171558105</c:v>
                </c:pt>
                <c:pt idx="64">
                  <c:v>91.120867178595987</c:v>
                </c:pt>
                <c:pt idx="65">
                  <c:v>91.146964515455835</c:v>
                </c:pt>
                <c:pt idx="66">
                  <c:v>91.173668950050072</c:v>
                </c:pt>
                <c:pt idx="67">
                  <c:v>91.200994567235867</c:v>
                </c:pt>
                <c:pt idx="68">
                  <c:v>91.228955775930189</c:v>
                </c:pt>
                <c:pt idx="69">
                  <c:v>91.257567316371222</c:v>
                </c:pt>
                <c:pt idx="70">
                  <c:v>91.286844267528792</c:v>
                </c:pt>
                <c:pt idx="71">
                  <c:v>91.316802054665175</c:v>
                </c:pt>
                <c:pt idx="72">
                  <c:v>91.347456457048949</c:v>
                </c:pt>
                <c:pt idx="73">
                  <c:v>91.378823615823094</c:v>
                </c:pt>
                <c:pt idx="74">
                  <c:v>91.41092004202973</c:v>
                </c:pt>
                <c:pt idx="75">
                  <c:v>91.443762624792868</c:v>
                </c:pt>
                <c:pt idx="76">
                  <c:v>91.477368639660952</c:v>
                </c:pt>
                <c:pt idx="77">
                  <c:v>91.51175575711072</c:v>
                </c:pt>
                <c:pt idx="78">
                  <c:v>91.546942051213762</c:v>
                </c:pt>
                <c:pt idx="79">
                  <c:v>91.582946008467061</c:v>
                </c:pt>
                <c:pt idx="80">
                  <c:v>91.619786536788894</c:v>
                </c:pt>
                <c:pt idx="81">
                  <c:v>91.657482974680519</c:v>
                </c:pt>
                <c:pt idx="82">
                  <c:v>91.696055100554986</c:v>
                </c:pt>
                <c:pt idx="83">
                  <c:v>91.735523142233646</c:v>
                </c:pt>
                <c:pt idx="84">
                  <c:v>91.775907786610105</c:v>
                </c:pt>
                <c:pt idx="85">
                  <c:v>91.817230189482729</c:v>
                </c:pt>
                <c:pt idx="86">
                  <c:v>91.859511985554818</c:v>
                </c:pt>
                <c:pt idx="87">
                  <c:v>91.902775298602464</c:v>
                </c:pt>
                <c:pt idx="88">
                  <c:v>91.947042751809107</c:v>
                </c:pt>
                <c:pt idx="89">
                  <c:v>91.992337478266137</c:v>
                </c:pt>
                <c:pt idx="90">
                  <c:v>92.038683131637626</c:v>
                </c:pt>
                <c:pt idx="91">
                  <c:v>92.08610389698795</c:v>
                </c:pt>
                <c:pt idx="92">
                  <c:v>92.134624501769423</c:v>
                </c:pt>
                <c:pt idx="93">
                  <c:v>92.184270226967783</c:v>
                </c:pt>
                <c:pt idx="94">
                  <c:v>92.235066918402126</c:v>
                </c:pt>
                <c:pt idx="95">
                  <c:v>92.287040998175172</c:v>
                </c:pt>
                <c:pt idx="96">
                  <c:v>92.340219476270192</c:v>
                </c:pt>
                <c:pt idx="97">
                  <c:v>92.394629962288732</c:v>
                </c:pt>
                <c:pt idx="98">
                  <c:v>92.45030067732435</c:v>
                </c:pt>
                <c:pt idx="99">
                  <c:v>92.507260465964777</c:v>
                </c:pt>
                <c:pt idx="100">
                  <c:v>92.565538808416605</c:v>
                </c:pt>
                <c:pt idx="101">
                  <c:v>92.62516583274288</c:v>
                </c:pt>
                <c:pt idx="102">
                  <c:v>92.686172327205711</c:v>
                </c:pt>
                <c:pt idx="103">
                  <c:v>92.748589752703111</c:v>
                </c:pt>
                <c:pt idx="104">
                  <c:v>92.812450255289036</c:v>
                </c:pt>
                <c:pt idx="105">
                  <c:v>92.877786678764565</c:v>
                </c:pt>
                <c:pt idx="106">
                  <c:v>92.944632577325962</c:v>
                </c:pt>
                <c:pt idx="107">
                  <c:v>93.013022228255551</c:v>
                </c:pt>
                <c:pt idx="108">
                  <c:v>93.082990644637974</c:v>
                </c:pt>
                <c:pt idx="109">
                  <c:v>93.154573588084915</c:v>
                </c:pt>
                <c:pt idx="110">
                  <c:v>93.227807581448005</c:v>
                </c:pt>
                <c:pt idx="111">
                  <c:v>93.302729921498624</c:v>
                </c:pt>
                <c:pt idx="112">
                  <c:v>93.379378691551821</c:v>
                </c:pt>
                <c:pt idx="113">
                  <c:v>93.45779277400824</c:v>
                </c:pt>
                <c:pt idx="114">
                  <c:v>93.538011862787499</c:v>
                </c:pt>
                <c:pt idx="115">
                  <c:v>93.620076475622511</c:v>
                </c:pt>
                <c:pt idx="116">
                  <c:v>93.704027966182878</c:v>
                </c:pt>
                <c:pt idx="117">
                  <c:v>93.789908535992609</c:v>
                </c:pt>
                <c:pt idx="118">
                  <c:v>93.877761246103972</c:v>
                </c:pt>
                <c:pt idx="119">
                  <c:v>93.967630028487477</c:v>
                </c:pt>
                <c:pt idx="120">
                  <c:v>94.059559697093704</c:v>
                </c:pt>
                <c:pt idx="121">
                  <c:v>94.153595958539924</c:v>
                </c:pt>
                <c:pt idx="122">
                  <c:v>94.249785422370636</c:v>
                </c:pt>
                <c:pt idx="123">
                  <c:v>94.348175610837643</c:v>
                </c:pt>
                <c:pt idx="124">
                  <c:v>94.44881496814051</c:v>
                </c:pt>
                <c:pt idx="125">
                  <c:v>94.55175286906514</c:v>
                </c:pt>
                <c:pt idx="126">
                  <c:v>94.657039626952297</c:v>
                </c:pt>
                <c:pt idx="127">
                  <c:v>94.764726500924098</c:v>
                </c:pt>
                <c:pt idx="128">
                  <c:v>94.874865702291231</c:v>
                </c:pt>
                <c:pt idx="129">
                  <c:v>94.987510400057701</c:v>
                </c:pt>
                <c:pt idx="130">
                  <c:v>95.102714725435035</c:v>
                </c:pt>
                <c:pt idx="131">
                  <c:v>95.220533775271349</c:v>
                </c:pt>
                <c:pt idx="132">
                  <c:v>95.341023614294699</c:v>
                </c:pt>
                <c:pt idx="133">
                  <c:v>95.46424127606312</c:v>
                </c:pt>
                <c:pt idx="134">
                  <c:v>95.590244762507368</c:v>
                </c:pt>
                <c:pt idx="135">
                  <c:v>95.719093041944632</c:v>
                </c:pt>
                <c:pt idx="136">
                  <c:v>95.850846045434153</c:v>
                </c:pt>
                <c:pt idx="137">
                  <c:v>95.985564661337108</c:v>
                </c:pt>
                <c:pt idx="138">
                  <c:v>96.123310727935845</c:v>
                </c:pt>
                <c:pt idx="139">
                  <c:v>96.264147023957761</c:v>
                </c:pt>
                <c:pt idx="140">
                  <c:v>96.408137256840746</c:v>
                </c:pt>
                <c:pt idx="141">
                  <c:v>96.555346048567415</c:v>
                </c:pt>
                <c:pt idx="142">
                  <c:v>96.705838918885945</c:v>
                </c:pt>
                <c:pt idx="143">
                  <c:v>96.859682265724828</c:v>
                </c:pt>
                <c:pt idx="144">
                  <c:v>97.016943342598935</c:v>
                </c:pt>
                <c:pt idx="145">
                  <c:v>97.177690232793594</c:v>
                </c:pt>
                <c:pt idx="146">
                  <c:v>97.341991820102251</c:v>
                </c:pt>
                <c:pt idx="147">
                  <c:v>97.509917755882142</c:v>
                </c:pt>
                <c:pt idx="148">
                  <c:v>97.681538422181973</c:v>
                </c:pt>
                <c:pt idx="149">
                  <c:v>97.856924890682706</c:v>
                </c:pt>
                <c:pt idx="150">
                  <c:v>98.03614887718274</c:v>
                </c:pt>
                <c:pt idx="151">
                  <c:v>98.219282691345441</c:v>
                </c:pt>
                <c:pt idx="152">
                  <c:v>98.406399181417854</c:v>
                </c:pt>
                <c:pt idx="153">
                  <c:v>98.59757167361542</c:v>
                </c:pt>
                <c:pt idx="154">
                  <c:v>98.792873905859423</c:v>
                </c:pt>
                <c:pt idx="155">
                  <c:v>98.99237995554067</c:v>
                </c:pt>
                <c:pt idx="156">
                  <c:v>99.196164160974533</c:v>
                </c:pt>
                <c:pt idx="157">
                  <c:v>99.404301036202668</c:v>
                </c:pt>
                <c:pt idx="158">
                  <c:v>99.616865178787194</c:v>
                </c:pt>
                <c:pt idx="159">
                  <c:v>99.833931170236895</c:v>
                </c:pt>
                <c:pt idx="160">
                  <c:v>100.05557346869706</c:v>
                </c:pt>
                <c:pt idx="161">
                  <c:v>100.28186629353125</c:v>
                </c:pt>
                <c:pt idx="162">
                  <c:v>100.5128835014178</c:v>
                </c:pt>
                <c:pt idx="163">
                  <c:v>100.7486984535845</c:v>
                </c:pt>
                <c:pt idx="164">
                  <c:v>100.98938387380385</c:v>
                </c:pt>
                <c:pt idx="165">
                  <c:v>101.2350116967758</c:v>
                </c:pt>
                <c:pt idx="166">
                  <c:v>101.48565290653013</c:v>
                </c:pt>
                <c:pt idx="167">
                  <c:v>101.74137736448994</c:v>
                </c:pt>
                <c:pt idx="168">
                  <c:v>102.00225362685053</c:v>
                </c:pt>
                <c:pt idx="169">
                  <c:v>102.26834875094499</c:v>
                </c:pt>
                <c:pt idx="170">
                  <c:v>102.53972809028774</c:v>
                </c:pt>
                <c:pt idx="171">
                  <c:v>102.81645507801396</c:v>
                </c:pt>
                <c:pt idx="172">
                  <c:v>103.09859099846331</c:v>
                </c:pt>
                <c:pt idx="173">
                  <c:v>103.38619474669245</c:v>
                </c:pt>
                <c:pt idx="174">
                  <c:v>103.67932257574411</c:v>
                </c:pt>
                <c:pt idx="175">
                  <c:v>103.9780278315485</c:v>
                </c:pt>
                <c:pt idx="176">
                  <c:v>104.28236067538971</c:v>
                </c:pt>
                <c:pt idx="177">
                  <c:v>104.59236779393161</c:v>
                </c:pt>
                <c:pt idx="178">
                  <c:v>104.90809209687001</c:v>
                </c:pt>
                <c:pt idx="179">
                  <c:v>105.22957240235529</c:v>
                </c:pt>
                <c:pt idx="180">
                  <c:v>105.5568431104178</c:v>
                </c:pt>
                <c:pt idx="181">
                  <c:v>105.88993386472319</c:v>
                </c:pt>
                <c:pt idx="182">
                  <c:v>106.22886920308966</c:v>
                </c:pt>
                <c:pt idx="183">
                  <c:v>106.57366819731128</c:v>
                </c:pt>
                <c:pt idx="184">
                  <c:v>106.92434408295398</c:v>
                </c:pt>
                <c:pt idx="185">
                  <c:v>107.28090387992006</c:v>
                </c:pt>
                <c:pt idx="186">
                  <c:v>107.64334800471522</c:v>
                </c:pt>
                <c:pt idx="187">
                  <c:v>108.01166987549811</c:v>
                </c:pt>
                <c:pt idx="188">
                  <c:v>108.38585551114451</c:v>
                </c:pt>
                <c:pt idx="189">
                  <c:v>108.76588312571714</c:v>
                </c:pt>
                <c:pt idx="190">
                  <c:v>109.15172271989547</c:v>
                </c:pt>
                <c:pt idx="191">
                  <c:v>109.54333567108712</c:v>
                </c:pt>
                <c:pt idx="192">
                  <c:v>109.9406743241114</c:v>
                </c:pt>
                <c:pt idx="193">
                  <c:v>110.34368158451552</c:v>
                </c:pt>
                <c:pt idx="194">
                  <c:v>110.75229051675163</c:v>
                </c:pt>
                <c:pt idx="195">
                  <c:v>111.16642394960546</c:v>
                </c:pt>
                <c:pt idx="196">
                  <c:v>111.585994091427</c:v>
                </c:pt>
                <c:pt idx="197">
                  <c:v>112.01090215785817</c:v>
                </c:pt>
                <c:pt idx="198">
                  <c:v>112.44103801489116</c:v>
                </c:pt>
                <c:pt idx="199">
                  <c:v>112.87627984020904</c:v>
                </c:pt>
                <c:pt idx="200">
                  <c:v>113.31649380586373</c:v>
                </c:pt>
                <c:pt idx="201">
                  <c:v>113.76153378542409</c:v>
                </c:pt>
                <c:pt idx="202">
                  <c:v>114.21124108878547</c:v>
                </c:pt>
                <c:pt idx="203">
                  <c:v>114.66544422785239</c:v>
                </c:pt>
                <c:pt idx="204">
                  <c:v>115.12395871630648</c:v>
                </c:pt>
                <c:pt idx="205">
                  <c:v>115.58658690662811</c:v>
                </c:pt>
                <c:pt idx="206">
                  <c:v>116.05311786746442</c:v>
                </c:pt>
                <c:pt idx="207">
                  <c:v>116.52332730431904</c:v>
                </c:pt>
                <c:pt idx="208">
                  <c:v>116.99697752638181</c:v>
                </c:pt>
                <c:pt idx="209">
                  <c:v>117.4738174621147</c:v>
                </c:pt>
                <c:pt idx="210">
                  <c:v>117.95358272596788</c:v>
                </c:pt>
                <c:pt idx="211">
                  <c:v>118.4359957383127</c:v>
                </c:pt>
                <c:pt idx="212">
                  <c:v>118.92076590034898</c:v>
                </c:pt>
                <c:pt idx="213">
                  <c:v>119.40758982537632</c:v>
                </c:pt>
                <c:pt idx="214">
                  <c:v>119.89615162741138</c:v>
                </c:pt>
                <c:pt idx="215">
                  <c:v>120.38612326769446</c:v>
                </c:pt>
                <c:pt idx="216">
                  <c:v>120.87716495915636</c:v>
                </c:pt>
                <c:pt idx="217">
                  <c:v>121.36892562842522</c:v>
                </c:pt>
                <c:pt idx="218">
                  <c:v>121.86104343444052</c:v>
                </c:pt>
                <c:pt idx="219">
                  <c:v>122.35314634221766</c:v>
                </c:pt>
                <c:pt idx="220">
                  <c:v>122.84485274978258</c:v>
                </c:pt>
                <c:pt idx="221">
                  <c:v>123.33577216577339</c:v>
                </c:pt>
                <c:pt idx="222">
                  <c:v>123.82550593469668</c:v>
                </c:pt>
                <c:pt idx="223">
                  <c:v>124.31364800634105</c:v>
                </c:pt>
                <c:pt idx="224">
                  <c:v>124.79978574539074</c:v>
                </c:pt>
                <c:pt idx="225">
                  <c:v>125.28350077686324</c:v>
                </c:pt>
                <c:pt idx="226">
                  <c:v>125.76436986262084</c:v>
                </c:pt>
                <c:pt idx="227">
                  <c:v>126.24196580388298</c:v>
                </c:pt>
                <c:pt idx="228">
                  <c:v>126.7158583644031</c:v>
                </c:pt>
                <c:pt idx="229">
                  <c:v>127.18561520877452</c:v>
                </c:pt>
                <c:pt idx="230">
                  <c:v>127.65080285019573</c:v>
                </c:pt>
                <c:pt idx="231">
                  <c:v>128.11098760196523</c:v>
                </c:pt>
                <c:pt idx="232">
                  <c:v>128.56573652698438</c:v>
                </c:pt>
                <c:pt idx="233">
                  <c:v>129.0146183796285</c:v>
                </c:pt>
                <c:pt idx="234">
                  <c:v>129.45720453449769</c:v>
                </c:pt>
                <c:pt idx="235">
                  <c:v>129.8930698967776</c:v>
                </c:pt>
                <c:pt idx="236">
                  <c:v>130.32179378922345</c:v>
                </c:pt>
                <c:pt idx="237">
                  <c:v>130.74296081111993</c:v>
                </c:pt>
                <c:pt idx="238">
                  <c:v>131.15616166496429</c:v>
                </c:pt>
                <c:pt idx="239">
                  <c:v>131.56099394705566</c:v>
                </c:pt>
                <c:pt idx="240">
                  <c:v>131.95706289865043</c:v>
                </c:pt>
                <c:pt idx="241">
                  <c:v>132.34398211484628</c:v>
                </c:pt>
                <c:pt idx="242">
                  <c:v>132.72137420888299</c:v>
                </c:pt>
                <c:pt idx="243">
                  <c:v>133.08887143008388</c:v>
                </c:pt>
                <c:pt idx="244">
                  <c:v>133.44611623420226</c:v>
                </c:pt>
                <c:pt idx="245">
                  <c:v>133.79276180547171</c:v>
                </c:pt>
                <c:pt idx="246">
                  <c:v>134.12847253018168</c:v>
                </c:pt>
                <c:pt idx="247">
                  <c:v>134.45292442210263</c:v>
                </c:pt>
                <c:pt idx="248">
                  <c:v>134.76580550056073</c:v>
                </c:pt>
                <c:pt idx="249">
                  <c:v>135.06681612240695</c:v>
                </c:pt>
                <c:pt idx="250">
                  <c:v>135.3556692695322</c:v>
                </c:pt>
                <c:pt idx="251">
                  <c:v>135.63209079394667</c:v>
                </c:pt>
                <c:pt idx="252">
                  <c:v>135.89581962276444</c:v>
                </c:pt>
                <c:pt idx="253">
                  <c:v>136.1466079257093</c:v>
                </c:pt>
                <c:pt idx="254">
                  <c:v>136.38422124798817</c:v>
                </c:pt>
                <c:pt idx="255">
                  <c:v>136.60843861155678</c:v>
                </c:pt>
                <c:pt idx="256">
                  <c:v>136.8190525879362</c:v>
                </c:pt>
                <c:pt idx="257">
                  <c:v>137.01586934582249</c:v>
                </c:pt>
                <c:pt idx="258">
                  <c:v>137.19870867677159</c:v>
                </c:pt>
                <c:pt idx="259">
                  <c:v>137.36740400223621</c:v>
                </c:pt>
                <c:pt idx="260">
                  <c:v>137.52180236518396</c:v>
                </c:pt>
                <c:pt idx="261">
                  <c:v>137.66176440944059</c:v>
                </c:pt>
                <c:pt idx="262">
                  <c:v>137.78716434977889</c:v>
                </c:pt>
                <c:pt idx="263">
                  <c:v>137.897889935617</c:v>
                </c:pt>
                <c:pt idx="264">
                  <c:v>137.99384241100412</c:v>
                </c:pt>
                <c:pt idx="265">
                  <c:v>138.07493647335625</c:v>
                </c:pt>
                <c:pt idx="266">
                  <c:v>138.14110023316681</c:v>
                </c:pt>
                <c:pt idx="267">
                  <c:v>138.19227517665689</c:v>
                </c:pt>
                <c:pt idx="268">
                  <c:v>138.22841613305255</c:v>
                </c:pt>
                <c:pt idx="269">
                  <c:v>138.24949124788378</c:v>
                </c:pt>
                <c:pt idx="270">
                  <c:v>138.25548196339366</c:v>
                </c:pt>
                <c:pt idx="271">
                  <c:v>138.2463830068339</c:v>
                </c:pt>
                <c:pt idx="272">
                  <c:v>138.22220238709963</c:v>
                </c:pt>
                <c:pt idx="273">
                  <c:v>138.18296139983383</c:v>
                </c:pt>
                <c:pt idx="274">
                  <c:v>138.12869464080416</c:v>
                </c:pt>
                <c:pt idx="275">
                  <c:v>138.05945002703237</c:v>
                </c:pt>
                <c:pt idx="276">
                  <c:v>137.97528882483485</c:v>
                </c:pt>
                <c:pt idx="277">
                  <c:v>137.87628568362257</c:v>
                </c:pt>
                <c:pt idx="278">
                  <c:v>137.76252867400382</c:v>
                </c:pt>
                <c:pt idx="279">
                  <c:v>137.63411932844363</c:v>
                </c:pt>
                <c:pt idx="280">
                  <c:v>137.49117268246087</c:v>
                </c:pt>
                <c:pt idx="281">
                  <c:v>137.33381731408662</c:v>
                </c:pt>
                <c:pt idx="282">
                  <c:v>137.16219537907486</c:v>
                </c:pt>
                <c:pt idx="283">
                  <c:v>136.97646263914692</c:v>
                </c:pt>
                <c:pt idx="284">
                  <c:v>136.77678848037144</c:v>
                </c:pt>
                <c:pt idx="285">
                  <c:v>136.56335591863032</c:v>
                </c:pt>
                <c:pt idx="286">
                  <c:v>136.33636158900663</c:v>
                </c:pt>
                <c:pt idx="287">
                  <c:v>136.09601571585208</c:v>
                </c:pt>
                <c:pt idx="288">
                  <c:v>135.84254206025244</c:v>
                </c:pt>
                <c:pt idx="289">
                  <c:v>135.57617784161368</c:v>
                </c:pt>
                <c:pt idx="290">
                  <c:v>135.29717363013975</c:v>
                </c:pt>
                <c:pt idx="291">
                  <c:v>135.00579320706714</c:v>
                </c:pt>
                <c:pt idx="292">
                  <c:v>134.70231338966425</c:v>
                </c:pt>
                <c:pt idx="293">
                  <c:v>134.38702381819311</c:v>
                </c:pt>
                <c:pt idx="294">
                  <c:v>134.06022670226955</c:v>
                </c:pt>
                <c:pt idx="295">
                  <c:v>133.72223652434442</c:v>
                </c:pt>
                <c:pt idx="296">
                  <c:v>133.37337969835906</c:v>
                </c:pt>
                <c:pt idx="297">
                  <c:v>133.01399418200404</c:v>
                </c:pt>
                <c:pt idx="298">
                  <c:v>132.64442904142535</c:v>
                </c:pt>
                <c:pt idx="299">
                  <c:v>132.26504396767334</c:v>
                </c:pt>
                <c:pt idx="300">
                  <c:v>131.87620874467183</c:v>
                </c:pt>
                <c:pt idx="301">
                  <c:v>131.478302668993</c:v>
                </c:pt>
                <c:pt idx="302">
                  <c:v>131.07171392224612</c:v>
                </c:pt>
                <c:pt idx="303">
                  <c:v>130.65683889743059</c:v>
                </c:pt>
                <c:pt idx="304">
                  <c:v>130.23408148113671</c:v>
                </c:pt>
                <c:pt idx="305">
                  <c:v>129.80385229401875</c:v>
                </c:pt>
                <c:pt idx="306">
                  <c:v>129.3665678924803</c:v>
                </c:pt>
                <c:pt idx="307">
                  <c:v>128.92264993501584</c:v>
                </c:pt>
                <c:pt idx="308">
                  <c:v>128.47252431711564</c:v>
                </c:pt>
                <c:pt idx="309">
                  <c:v>128.0166202790748</c:v>
                </c:pt>
                <c:pt idx="310">
                  <c:v>127.55536949142561</c:v>
                </c:pt>
                <c:pt idx="311">
                  <c:v>127.08920512304515</c:v>
                </c:pt>
                <c:pt idx="312">
                  <c:v>126.61856089725714</c:v>
                </c:pt>
                <c:pt idx="313">
                  <c:v>126.14387014145365</c:v>
                </c:pt>
                <c:pt idx="314">
                  <c:v>125.66556483589946</c:v>
                </c:pt>
                <c:pt idx="315">
                  <c:v>125.18407466744752</c:v>
                </c:pt>
                <c:pt idx="316">
                  <c:v>124.69982609388964</c:v>
                </c:pt>
                <c:pt idx="317">
                  <c:v>124.21324142458917</c:v>
                </c:pt>
                <c:pt idx="318">
                  <c:v>123.72473792289607</c:v>
                </c:pt>
                <c:pt idx="319">
                  <c:v>123.23472693563178</c:v>
                </c:pt>
                <c:pt idx="320">
                  <c:v>122.74361305465409</c:v>
                </c:pt>
                <c:pt idx="321">
                  <c:v>122.25179331518008</c:v>
                </c:pt>
                <c:pt idx="322">
                  <c:v>121.75965643516007</c:v>
                </c:pt>
                <c:pt idx="323">
                  <c:v>121.26758209956728</c:v>
                </c:pt>
                <c:pt idx="324">
                  <c:v>120.77594029300425</c:v>
                </c:pt>
                <c:pt idx="325">
                  <c:v>120.28509068353306</c:v>
                </c:pt>
                <c:pt idx="326">
                  <c:v>119.79538206012714</c:v>
                </c:pt>
                <c:pt idx="327">
                  <c:v>119.30715182561651</c:v>
                </c:pt>
                <c:pt idx="328">
                  <c:v>118.82072554647505</c:v>
                </c:pt>
                <c:pt idx="329">
                  <c:v>118.33641656027498</c:v>
                </c:pt>
                <c:pt idx="330">
                  <c:v>117.85452564112784</c:v>
                </c:pt>
                <c:pt idx="331">
                  <c:v>117.37534072293919</c:v>
                </c:pt>
                <c:pt idx="332">
                  <c:v>116.89913667984283</c:v>
                </c:pt>
                <c:pt idx="333">
                  <c:v>116.4261751627442</c:v>
                </c:pt>
                <c:pt idx="334">
                  <c:v>115.95670449050546</c:v>
                </c:pt>
                <c:pt idx="335">
                  <c:v>115.49095959394276</c:v>
                </c:pt>
                <c:pt idx="336">
                  <c:v>115.02916201048679</c:v>
                </c:pt>
                <c:pt idx="337">
                  <c:v>114.57151992707924</c:v>
                </c:pt>
                <c:pt idx="338">
                  <c:v>114.11822826864342</c:v>
                </c:pt>
                <c:pt idx="339">
                  <c:v>113.66946882927547</c:v>
                </c:pt>
                <c:pt idx="340">
                  <c:v>113.22541044315282</c:v>
                </c:pt>
                <c:pt idx="341">
                  <c:v>112.786209192049</c:v>
                </c:pt>
                <c:pt idx="342">
                  <c:v>112.35200864627366</c:v>
                </c:pt>
                <c:pt idx="343">
                  <c:v>111.92294013582419</c:v>
                </c:pt>
                <c:pt idx="344">
                  <c:v>111.49912304853757</c:v>
                </c:pt>
                <c:pt idx="345">
                  <c:v>111.08066515206195</c:v>
                </c:pt>
                <c:pt idx="346">
                  <c:v>110.66766293652896</c:v>
                </c:pt>
                <c:pt idx="347">
                  <c:v>110.26020197489127</c:v>
                </c:pt>
                <c:pt idx="348">
                  <c:v>109.85835729799646</c:v>
                </c:pt>
                <c:pt idx="349">
                  <c:v>109.46219378159167</c:v>
                </c:pt>
                <c:pt idx="350">
                  <c:v>109.07176654259194</c:v>
                </c:pt>
                <c:pt idx="351">
                  <c:v>108.68712134209504</c:v>
                </c:pt>
                <c:pt idx="352">
                  <c:v>108.30829499278411</c:v>
                </c:pt>
                <c:pt idx="353">
                  <c:v>107.935315768525</c:v>
                </c:pt>
                <c:pt idx="354">
                  <c:v>107.56820381413237</c:v>
                </c:pt>
                <c:pt idx="355">
                  <c:v>107.20697155344878</c:v>
                </c:pt>
                <c:pt idx="356">
                  <c:v>106.85162409405027</c:v>
                </c:pt>
                <c:pt idx="357">
                  <c:v>106.50215962705755</c:v>
                </c:pt>
                <c:pt idx="358">
                  <c:v>106.15856982069539</c:v>
                </c:pt>
                <c:pt idx="359">
                  <c:v>105.82084020639961</c:v>
                </c:pt>
                <c:pt idx="360">
                  <c:v>105.48895055642278</c:v>
                </c:pt>
                <c:pt idx="361">
                  <c:v>105.1628752520333</c:v>
                </c:pt>
                <c:pt idx="362">
                  <c:v>104.84258364153941</c:v>
                </c:pt>
                <c:pt idx="363">
                  <c:v>104.52804038749755</c:v>
                </c:pt>
                <c:pt idx="364">
                  <c:v>104.21920580258501</c:v>
                </c:pt>
                <c:pt idx="365">
                  <c:v>103.91603617372635</c:v>
                </c:pt>
                <c:pt idx="366">
                  <c:v>103.61848407416758</c:v>
                </c:pt>
                <c:pt idx="367">
                  <c:v>103.3264986632843</c:v>
                </c:pt>
                <c:pt idx="368">
                  <c:v>103.04002597399565</c:v>
                </c:pt>
                <c:pt idx="369">
                  <c:v>102.75900918773421</c:v>
                </c:pt>
                <c:pt idx="370">
                  <c:v>102.4833888969889</c:v>
                </c:pt>
                <c:pt idx="371">
                  <c:v>102.21310335550231</c:v>
                </c:pt>
                <c:pt idx="372">
                  <c:v>101.94808871625571</c:v>
                </c:pt>
                <c:pt idx="373">
                  <c:v>101.6882792574242</c:v>
                </c:pt>
                <c:pt idx="374">
                  <c:v>101.43360759652531</c:v>
                </c:pt>
                <c:pt idx="375">
                  <c:v>101.18400489301888</c:v>
                </c:pt>
                <c:pt idx="376">
                  <c:v>100.93940103964705</c:v>
                </c:pt>
                <c:pt idx="377">
                  <c:v>100.69972484282663</c:v>
                </c:pt>
                <c:pt idx="378">
                  <c:v>100.46490419242711</c:v>
                </c:pt>
                <c:pt idx="379">
                  <c:v>100.23486622128273</c:v>
                </c:pt>
                <c:pt idx="380">
                  <c:v>100.00953745479922</c:v>
                </c:pt>
                <c:pt idx="381">
                  <c:v>99.788843951024532</c:v>
                </c:pt>
                <c:pt idx="382">
                  <c:v>99.572711431557806</c:v>
                </c:pt>
                <c:pt idx="383">
                  <c:v>99.361065403673862</c:v>
                </c:pt>
                <c:pt idx="384">
                  <c:v>99.153831274040854</c:v>
                </c:pt>
                <c:pt idx="385">
                  <c:v>98.950934454406038</c:v>
                </c:pt>
                <c:pt idx="386">
                  <c:v>98.752300459622148</c:v>
                </c:pt>
                <c:pt idx="387">
                  <c:v>98.557854998380265</c:v>
                </c:pt>
                <c:pt idx="388">
                  <c:v>98.367524057008893</c:v>
                </c:pt>
                <c:pt idx="389">
                  <c:v>98.181233976691487</c:v>
                </c:pt>
                <c:pt idx="390">
                  <c:v>97.998911524444935</c:v>
                </c:pt>
                <c:pt idx="391">
                  <c:v>97.820483958192767</c:v>
                </c:pt>
                <c:pt idx="392">
                  <c:v>97.645879086255931</c:v>
                </c:pt>
                <c:pt idx="393">
                  <c:v>97.475025321574023</c:v>
                </c:pt>
                <c:pt idx="394">
                  <c:v>97.307851730957907</c:v>
                </c:pt>
                <c:pt idx="395">
                  <c:v>97.144288079664392</c:v>
                </c:pt>
                <c:pt idx="396">
                  <c:v>96.984264871571057</c:v>
                </c:pt>
                <c:pt idx="397">
                  <c:v>96.827713385218843</c:v>
                </c:pt>
                <c:pt idx="398">
                  <c:v>96.674565705977997</c:v>
                </c:pt>
                <c:pt idx="399">
                  <c:v>96.524754754581551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EF5-405F-A48A-CCD88C3E2B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459925256"/>
        <c:scaling>
          <c:logBase val="10"/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Hz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(dB)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9925256"/>
        <c:crosses val="autoZero"/>
        <c:crossBetween val="midCat"/>
      </c:valAx>
      <c:valAx>
        <c:axId val="3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crossBetween val="midCat"/>
      </c:valAx>
      <c:valAx>
        <c:axId val="4"/>
        <c:scaling>
          <c:orientation val="minMax"/>
          <c:max val="180"/>
          <c:min val="9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(°)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"/>
        <c:crosses val="max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Loop Gain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LGsheet!$O$9</c:f>
              <c:strCache>
                <c:ptCount val="1"/>
                <c:pt idx="0">
                  <c:v>Mag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LGsheet!$N$10:$N$409</c:f>
              <c:numCache>
                <c:formatCode>General</c:formatCode>
                <c:ptCount val="400"/>
                <c:pt idx="0">
                  <c:v>10</c:v>
                </c:pt>
                <c:pt idx="1">
                  <c:v>10.232929922807541</c:v>
                </c:pt>
                <c:pt idx="2">
                  <c:v>10.471285480508994</c:v>
                </c:pt>
                <c:pt idx="3">
                  <c:v>10.715193052376062</c:v>
                </c:pt>
                <c:pt idx="4">
                  <c:v>10.964781961431846</c:v>
                </c:pt>
                <c:pt idx="5">
                  <c:v>11.220184543019631</c:v>
                </c:pt>
                <c:pt idx="6">
                  <c:v>11.481536214968822</c:v>
                </c:pt>
                <c:pt idx="7">
                  <c:v>11.748975549395288</c:v>
                </c:pt>
                <c:pt idx="8">
                  <c:v>12.02264434617412</c:v>
                </c:pt>
                <c:pt idx="9">
                  <c:v>12.302687708123807</c:v>
                </c:pt>
                <c:pt idx="10">
                  <c:v>12.589254117941662</c:v>
                </c:pt>
                <c:pt idx="11">
                  <c:v>12.882495516931327</c:v>
                </c:pt>
                <c:pt idx="12">
                  <c:v>13.182567385564056</c:v>
                </c:pt>
                <c:pt idx="13">
                  <c:v>13.489628825916522</c:v>
                </c:pt>
                <c:pt idx="14">
                  <c:v>13.803842646028832</c:v>
                </c:pt>
                <c:pt idx="15">
                  <c:v>14.125375446227524</c:v>
                </c:pt>
                <c:pt idx="16">
                  <c:v>14.454397707459254</c:v>
                </c:pt>
                <c:pt idx="17">
                  <c:v>14.791083881682052</c:v>
                </c:pt>
                <c:pt idx="18">
                  <c:v>15.135612484362058</c:v>
                </c:pt>
                <c:pt idx="19">
                  <c:v>15.488166189124788</c:v>
                </c:pt>
                <c:pt idx="20">
                  <c:v>15.848931924611108</c:v>
                </c:pt>
                <c:pt idx="21">
                  <c:v>16.218100973589273</c:v>
                </c:pt>
                <c:pt idx="22">
                  <c:v>16.595869074375575</c:v>
                </c:pt>
                <c:pt idx="23">
                  <c:v>16.982436524617409</c:v>
                </c:pt>
                <c:pt idx="24">
                  <c:v>17.378008287493717</c:v>
                </c:pt>
                <c:pt idx="25">
                  <c:v>17.782794100389193</c:v>
                </c:pt>
                <c:pt idx="26">
                  <c:v>18.197008586099795</c:v>
                </c:pt>
                <c:pt idx="27">
                  <c:v>18.620871366628631</c:v>
                </c:pt>
                <c:pt idx="28">
                  <c:v>19.054607179632423</c:v>
                </c:pt>
                <c:pt idx="29">
                  <c:v>19.498445997580404</c:v>
                </c:pt>
                <c:pt idx="30">
                  <c:v>19.952623149688744</c:v>
                </c:pt>
                <c:pt idx="31">
                  <c:v>20.417379446695239</c:v>
                </c:pt>
                <c:pt idx="32">
                  <c:v>20.892961308540336</c:v>
                </c:pt>
                <c:pt idx="33">
                  <c:v>21.37962089502226</c:v>
                </c:pt>
                <c:pt idx="34">
                  <c:v>21.87761623949546</c:v>
                </c:pt>
                <c:pt idx="35">
                  <c:v>22.387211385683329</c:v>
                </c:pt>
                <c:pt idx="36">
                  <c:v>22.908676527677656</c:v>
                </c:pt>
                <c:pt idx="37">
                  <c:v>23.442288153199144</c:v>
                </c:pt>
                <c:pt idx="38">
                  <c:v>23.988329190194825</c:v>
                </c:pt>
                <c:pt idx="39">
                  <c:v>24.547089156850216</c:v>
                </c:pt>
                <c:pt idx="40">
                  <c:v>25.118864315095713</c:v>
                </c:pt>
                <c:pt idx="41">
                  <c:v>25.703957827688548</c:v>
                </c:pt>
                <c:pt idx="42">
                  <c:v>26.302679918953721</c:v>
                </c:pt>
                <c:pt idx="43">
                  <c:v>26.915348039269055</c:v>
                </c:pt>
                <c:pt idx="44">
                  <c:v>27.542287033381555</c:v>
                </c:pt>
                <c:pt idx="45">
                  <c:v>28.183829312644427</c:v>
                </c:pt>
                <c:pt idx="46">
                  <c:v>28.840315031265945</c:v>
                </c:pt>
                <c:pt idx="47">
                  <c:v>29.512092266663732</c:v>
                </c:pt>
                <c:pt idx="48">
                  <c:v>30.199517204020033</c:v>
                </c:pt>
                <c:pt idx="49">
                  <c:v>30.902954325135774</c:v>
                </c:pt>
                <c:pt idx="50">
                  <c:v>31.622776601683654</c:v>
                </c:pt>
                <c:pt idx="51">
                  <c:v>32.359365692962683</c:v>
                </c:pt>
                <c:pt idx="52">
                  <c:v>33.113112148258956</c:v>
                </c:pt>
                <c:pt idx="53">
                  <c:v>33.884415613920098</c:v>
                </c:pt>
                <c:pt idx="54">
                  <c:v>34.673685045252995</c:v>
                </c:pt>
                <c:pt idx="55">
                  <c:v>35.48133892335737</c:v>
                </c:pt>
                <c:pt idx="56">
                  <c:v>36.30780547700995</c:v>
                </c:pt>
                <c:pt idx="57">
                  <c:v>37.153522909717069</c:v>
                </c:pt>
                <c:pt idx="58">
                  <c:v>38.018939632055925</c:v>
                </c:pt>
                <c:pt idx="59">
                  <c:v>38.904514499427862</c:v>
                </c:pt>
                <c:pt idx="60">
                  <c:v>39.810717055349507</c:v>
                </c:pt>
                <c:pt idx="61">
                  <c:v>40.738027780411052</c:v>
                </c:pt>
                <c:pt idx="62">
                  <c:v>41.686938347033305</c:v>
                </c:pt>
                <c:pt idx="63">
                  <c:v>42.657951880159032</c:v>
                </c:pt>
                <c:pt idx="64">
                  <c:v>43.651583224016342</c:v>
                </c:pt>
                <c:pt idx="65">
                  <c:v>44.668359215096054</c:v>
                </c:pt>
                <c:pt idx="66">
                  <c:v>45.708818961487232</c:v>
                </c:pt>
                <c:pt idx="67">
                  <c:v>46.77351412871954</c:v>
                </c:pt>
                <c:pt idx="68">
                  <c:v>47.863009232263536</c:v>
                </c:pt>
                <c:pt idx="69">
                  <c:v>48.977881936844327</c:v>
                </c:pt>
                <c:pt idx="70">
                  <c:v>50.118723362726911</c:v>
                </c:pt>
                <c:pt idx="71">
                  <c:v>51.286138399136156</c:v>
                </c:pt>
                <c:pt idx="72">
                  <c:v>52.480746024976916</c:v>
                </c:pt>
                <c:pt idx="73">
                  <c:v>53.703179637024931</c:v>
                </c:pt>
                <c:pt idx="74">
                  <c:v>54.954087385762094</c:v>
                </c:pt>
                <c:pt idx="75">
                  <c:v>56.234132519034532</c:v>
                </c:pt>
                <c:pt idx="76">
                  <c:v>57.543993733715297</c:v>
                </c:pt>
                <c:pt idx="77">
                  <c:v>58.884365535558494</c:v>
                </c:pt>
                <c:pt idx="78">
                  <c:v>60.255958607435353</c:v>
                </c:pt>
                <c:pt idx="79">
                  <c:v>61.659500186147781</c:v>
                </c:pt>
                <c:pt idx="80">
                  <c:v>63.095734448018874</c:v>
                </c:pt>
                <c:pt idx="81">
                  <c:v>64.565422903465077</c:v>
                </c:pt>
                <c:pt idx="82">
                  <c:v>66.069344800759112</c:v>
                </c:pt>
                <c:pt idx="83">
                  <c:v>67.608297539197679</c:v>
                </c:pt>
                <c:pt idx="84">
                  <c:v>69.183097091893131</c:v>
                </c:pt>
                <c:pt idx="85">
                  <c:v>70.794578438413254</c:v>
                </c:pt>
                <c:pt idx="86">
                  <c:v>72.443596007498442</c:v>
                </c:pt>
                <c:pt idx="87">
                  <c:v>74.131024130091177</c:v>
                </c:pt>
                <c:pt idx="88">
                  <c:v>75.857757502917778</c:v>
                </c:pt>
                <c:pt idx="89">
                  <c:v>77.624711662868563</c:v>
                </c:pt>
                <c:pt idx="90">
                  <c:v>79.432823472427515</c:v>
                </c:pt>
                <c:pt idx="91">
                  <c:v>81.283051616409253</c:v>
                </c:pt>
                <c:pt idx="92">
                  <c:v>83.176377110266415</c:v>
                </c:pt>
                <c:pt idx="93">
                  <c:v>85.113803820236939</c:v>
                </c:pt>
                <c:pt idx="94">
                  <c:v>87.096358995607346</c:v>
                </c:pt>
                <c:pt idx="95">
                  <c:v>89.125093813373795</c:v>
                </c:pt>
                <c:pt idx="96">
                  <c:v>91.201083935590191</c:v>
                </c:pt>
                <c:pt idx="97">
                  <c:v>93.325430079698307</c:v>
                </c:pt>
                <c:pt idx="98">
                  <c:v>95.499258602142746</c:v>
                </c:pt>
                <c:pt idx="99">
                  <c:v>97.7237220955802</c:v>
                </c:pt>
                <c:pt idx="100">
                  <c:v>100</c:v>
                </c:pt>
                <c:pt idx="101">
                  <c:v>102.32929922807541</c:v>
                </c:pt>
                <c:pt idx="102">
                  <c:v>104.71285480508993</c:v>
                </c:pt>
                <c:pt idx="103">
                  <c:v>107.15193052376063</c:v>
                </c:pt>
                <c:pt idx="104">
                  <c:v>109.64781961431846</c:v>
                </c:pt>
                <c:pt idx="105">
                  <c:v>112.20184543019631</c:v>
                </c:pt>
                <c:pt idx="106">
                  <c:v>114.81536214968821</c:v>
                </c:pt>
                <c:pt idx="107">
                  <c:v>117.48975549395288</c:v>
                </c:pt>
                <c:pt idx="108">
                  <c:v>120.22644346174121</c:v>
                </c:pt>
                <c:pt idx="109">
                  <c:v>123.02687708123807</c:v>
                </c:pt>
                <c:pt idx="110">
                  <c:v>125.89254117941661</c:v>
                </c:pt>
                <c:pt idx="111">
                  <c:v>128.82495516931328</c:v>
                </c:pt>
                <c:pt idx="112">
                  <c:v>131.82567385564056</c:v>
                </c:pt>
                <c:pt idx="113">
                  <c:v>134.89628825916523</c:v>
                </c:pt>
                <c:pt idx="114">
                  <c:v>138.03842646028832</c:v>
                </c:pt>
                <c:pt idx="115">
                  <c:v>141.25375446227523</c:v>
                </c:pt>
                <c:pt idx="116">
                  <c:v>144.54397707459253</c:v>
                </c:pt>
                <c:pt idx="117">
                  <c:v>147.91083881682053</c:v>
                </c:pt>
                <c:pt idx="118">
                  <c:v>151.35612484362056</c:v>
                </c:pt>
                <c:pt idx="119">
                  <c:v>154.88166189124789</c:v>
                </c:pt>
                <c:pt idx="120">
                  <c:v>158.48931924611108</c:v>
                </c:pt>
                <c:pt idx="121">
                  <c:v>162.1810097358927</c:v>
                </c:pt>
                <c:pt idx="122">
                  <c:v>165.95869074375574</c:v>
                </c:pt>
                <c:pt idx="123">
                  <c:v>169.8243652461741</c:v>
                </c:pt>
                <c:pt idx="124">
                  <c:v>173.78008287493719</c:v>
                </c:pt>
                <c:pt idx="125">
                  <c:v>177.82794100389191</c:v>
                </c:pt>
                <c:pt idx="126">
                  <c:v>181.97008586099795</c:v>
                </c:pt>
                <c:pt idx="127">
                  <c:v>186.20871366628631</c:v>
                </c:pt>
                <c:pt idx="128">
                  <c:v>190.54607179632424</c:v>
                </c:pt>
                <c:pt idx="129">
                  <c:v>194.98445997580404</c:v>
                </c:pt>
                <c:pt idx="130">
                  <c:v>199.52623149688745</c:v>
                </c:pt>
                <c:pt idx="131">
                  <c:v>204.17379446695239</c:v>
                </c:pt>
                <c:pt idx="132">
                  <c:v>208.92961308540333</c:v>
                </c:pt>
                <c:pt idx="133">
                  <c:v>213.79620895022259</c:v>
                </c:pt>
                <c:pt idx="134">
                  <c:v>218.77616239495458</c:v>
                </c:pt>
                <c:pt idx="135">
                  <c:v>223.87211385683327</c:v>
                </c:pt>
                <c:pt idx="136">
                  <c:v>229.08676527677656</c:v>
                </c:pt>
                <c:pt idx="137">
                  <c:v>234.42288153199144</c:v>
                </c:pt>
                <c:pt idx="138">
                  <c:v>239.88329190194824</c:v>
                </c:pt>
                <c:pt idx="139">
                  <c:v>245.47089156850217</c:v>
                </c:pt>
                <c:pt idx="140">
                  <c:v>251.18864315095712</c:v>
                </c:pt>
                <c:pt idx="141">
                  <c:v>257.03957827688544</c:v>
                </c:pt>
                <c:pt idx="142">
                  <c:v>263.0267991895372</c:v>
                </c:pt>
                <c:pt idx="143">
                  <c:v>269.15348039269054</c:v>
                </c:pt>
                <c:pt idx="144">
                  <c:v>275.42287033381558</c:v>
                </c:pt>
                <c:pt idx="145">
                  <c:v>281.83829312644428</c:v>
                </c:pt>
                <c:pt idx="146">
                  <c:v>288.40315031265942</c:v>
                </c:pt>
                <c:pt idx="147">
                  <c:v>295.12092266663734</c:v>
                </c:pt>
                <c:pt idx="148">
                  <c:v>301.99517204020032</c:v>
                </c:pt>
                <c:pt idx="149">
                  <c:v>309.02954325135772</c:v>
                </c:pt>
                <c:pt idx="150">
                  <c:v>316.22776601683654</c:v>
                </c:pt>
                <c:pt idx="151">
                  <c:v>323.59365692962683</c:v>
                </c:pt>
                <c:pt idx="152">
                  <c:v>331.13112148258955</c:v>
                </c:pt>
                <c:pt idx="153">
                  <c:v>338.84415613920095</c:v>
                </c:pt>
                <c:pt idx="154">
                  <c:v>346.73685045252995</c:v>
                </c:pt>
                <c:pt idx="155">
                  <c:v>354.81338923357373</c:v>
                </c:pt>
                <c:pt idx="156">
                  <c:v>363.07805477009953</c:v>
                </c:pt>
                <c:pt idx="157">
                  <c:v>371.53522909717071</c:v>
                </c:pt>
                <c:pt idx="158">
                  <c:v>380.18939632055924</c:v>
                </c:pt>
                <c:pt idx="159">
                  <c:v>389.04514499427859</c:v>
                </c:pt>
                <c:pt idx="160">
                  <c:v>398.10717055349511</c:v>
                </c:pt>
                <c:pt idx="161">
                  <c:v>407.38027780411051</c:v>
                </c:pt>
                <c:pt idx="162">
                  <c:v>416.86938347033305</c:v>
                </c:pt>
                <c:pt idx="163">
                  <c:v>426.57951880159032</c:v>
                </c:pt>
                <c:pt idx="164">
                  <c:v>436.51583224016343</c:v>
                </c:pt>
                <c:pt idx="165">
                  <c:v>446.68359215096052</c:v>
                </c:pt>
                <c:pt idx="166">
                  <c:v>457.08818961487231</c:v>
                </c:pt>
                <c:pt idx="167">
                  <c:v>467.7351412871954</c:v>
                </c:pt>
                <c:pt idx="168">
                  <c:v>478.63009232263539</c:v>
                </c:pt>
                <c:pt idx="169">
                  <c:v>489.77881936844324</c:v>
                </c:pt>
                <c:pt idx="170">
                  <c:v>501.18723362726911</c:v>
                </c:pt>
                <c:pt idx="171">
                  <c:v>512.86138399136155</c:v>
                </c:pt>
                <c:pt idx="172">
                  <c:v>524.80746024976918</c:v>
                </c:pt>
                <c:pt idx="173">
                  <c:v>537.03179637024925</c:v>
                </c:pt>
                <c:pt idx="174">
                  <c:v>549.54087385762091</c:v>
                </c:pt>
                <c:pt idx="175">
                  <c:v>562.34132519034529</c:v>
                </c:pt>
                <c:pt idx="176">
                  <c:v>575.43993733715297</c:v>
                </c:pt>
                <c:pt idx="177">
                  <c:v>588.84365535558493</c:v>
                </c:pt>
                <c:pt idx="178">
                  <c:v>602.55958607435355</c:v>
                </c:pt>
                <c:pt idx="179">
                  <c:v>616.59500186147773</c:v>
                </c:pt>
                <c:pt idx="180">
                  <c:v>630.95734448018868</c:v>
                </c:pt>
                <c:pt idx="181">
                  <c:v>645.65422903465083</c:v>
                </c:pt>
                <c:pt idx="182">
                  <c:v>660.69344800759109</c:v>
                </c:pt>
                <c:pt idx="183">
                  <c:v>676.08297539197679</c:v>
                </c:pt>
                <c:pt idx="184">
                  <c:v>691.83097091893126</c:v>
                </c:pt>
                <c:pt idx="185">
                  <c:v>707.94578438413259</c:v>
                </c:pt>
                <c:pt idx="186">
                  <c:v>724.43596007498434</c:v>
                </c:pt>
                <c:pt idx="187">
                  <c:v>741.3102413009118</c:v>
                </c:pt>
                <c:pt idx="188">
                  <c:v>758.57757502917775</c:v>
                </c:pt>
                <c:pt idx="189">
                  <c:v>776.24711662868572</c:v>
                </c:pt>
                <c:pt idx="190">
                  <c:v>794.32823472427515</c:v>
                </c:pt>
                <c:pt idx="191">
                  <c:v>812.83051616409261</c:v>
                </c:pt>
                <c:pt idx="192">
                  <c:v>831.76377110266412</c:v>
                </c:pt>
                <c:pt idx="193">
                  <c:v>851.13803820236933</c:v>
                </c:pt>
                <c:pt idx="194">
                  <c:v>870.96358995607341</c:v>
                </c:pt>
                <c:pt idx="195">
                  <c:v>891.25093813373792</c:v>
                </c:pt>
                <c:pt idx="196">
                  <c:v>912.01083935590179</c:v>
                </c:pt>
                <c:pt idx="197">
                  <c:v>933.25430079698299</c:v>
                </c:pt>
                <c:pt idx="198">
                  <c:v>954.99258602142754</c:v>
                </c:pt>
                <c:pt idx="199">
                  <c:v>977.23722095580194</c:v>
                </c:pt>
                <c:pt idx="200">
                  <c:v>1000</c:v>
                </c:pt>
                <c:pt idx="201">
                  <c:v>1023.2929922807541</c:v>
                </c:pt>
                <c:pt idx="202">
                  <c:v>1047.1285480508993</c:v>
                </c:pt>
                <c:pt idx="203">
                  <c:v>1071.5193052376062</c:v>
                </c:pt>
                <c:pt idx="204">
                  <c:v>1096.4781961431847</c:v>
                </c:pt>
                <c:pt idx="205">
                  <c:v>1122.0184543019632</c:v>
                </c:pt>
                <c:pt idx="206">
                  <c:v>1148.1536214968821</c:v>
                </c:pt>
                <c:pt idx="207">
                  <c:v>1174.8975549395288</c:v>
                </c:pt>
                <c:pt idx="208">
                  <c:v>1202.264434617412</c:v>
                </c:pt>
                <c:pt idx="209">
                  <c:v>1230.2687708123808</c:v>
                </c:pt>
                <c:pt idx="210">
                  <c:v>1258.9254117941662</c:v>
                </c:pt>
                <c:pt idx="211">
                  <c:v>1288.2495516931326</c:v>
                </c:pt>
                <c:pt idx="212">
                  <c:v>1318.2567385564057</c:v>
                </c:pt>
                <c:pt idx="213">
                  <c:v>1348.9628825916523</c:v>
                </c:pt>
                <c:pt idx="214">
                  <c:v>1380.3842646028831</c:v>
                </c:pt>
                <c:pt idx="215">
                  <c:v>1412.5375446227524</c:v>
                </c:pt>
                <c:pt idx="216">
                  <c:v>1445.4397707459254</c:v>
                </c:pt>
                <c:pt idx="217">
                  <c:v>1479.1083881682052</c:v>
                </c:pt>
                <c:pt idx="218">
                  <c:v>1513.5612484362057</c:v>
                </c:pt>
                <c:pt idx="219">
                  <c:v>1548.8166189124788</c:v>
                </c:pt>
                <c:pt idx="220">
                  <c:v>1584.8931924611106</c:v>
                </c:pt>
                <c:pt idx="221">
                  <c:v>1621.8100973589271</c:v>
                </c:pt>
                <c:pt idx="222">
                  <c:v>1659.5869074375573</c:v>
                </c:pt>
                <c:pt idx="223">
                  <c:v>1698.243652461741</c:v>
                </c:pt>
                <c:pt idx="224">
                  <c:v>1737.8008287493717</c:v>
                </c:pt>
                <c:pt idx="225">
                  <c:v>1778.2794100389192</c:v>
                </c:pt>
                <c:pt idx="226">
                  <c:v>1819.7008586099794</c:v>
                </c:pt>
                <c:pt idx="227">
                  <c:v>1862.087136662863</c:v>
                </c:pt>
                <c:pt idx="228">
                  <c:v>1905.4607179632424</c:v>
                </c:pt>
                <c:pt idx="229">
                  <c:v>1949.8445997580404</c:v>
                </c:pt>
                <c:pt idx="230">
                  <c:v>1995.2623149688743</c:v>
                </c:pt>
                <c:pt idx="231">
                  <c:v>2041.7379446695238</c:v>
                </c:pt>
                <c:pt idx="232">
                  <c:v>2089.2961308540334</c:v>
                </c:pt>
                <c:pt idx="233">
                  <c:v>2137.9620895022258</c:v>
                </c:pt>
                <c:pt idx="234">
                  <c:v>2187.761623949546</c:v>
                </c:pt>
                <c:pt idx="235">
                  <c:v>2238.7211385683327</c:v>
                </c:pt>
                <c:pt idx="236">
                  <c:v>2290.8676527677658</c:v>
                </c:pt>
                <c:pt idx="237">
                  <c:v>2344.2288153199142</c:v>
                </c:pt>
                <c:pt idx="238">
                  <c:v>2398.8329190194822</c:v>
                </c:pt>
                <c:pt idx="239">
                  <c:v>2454.7089156850216</c:v>
                </c:pt>
                <c:pt idx="240">
                  <c:v>2511.8864315095711</c:v>
                </c:pt>
                <c:pt idx="241">
                  <c:v>2570.3957827688546</c:v>
                </c:pt>
                <c:pt idx="242">
                  <c:v>2630.2679918953718</c:v>
                </c:pt>
                <c:pt idx="243">
                  <c:v>2691.5348039269052</c:v>
                </c:pt>
                <c:pt idx="244">
                  <c:v>2754.2287033381558</c:v>
                </c:pt>
                <c:pt idx="245">
                  <c:v>2818.3829312644425</c:v>
                </c:pt>
                <c:pt idx="246">
                  <c:v>2884.0315031265945</c:v>
                </c:pt>
                <c:pt idx="247">
                  <c:v>2951.2092266663731</c:v>
                </c:pt>
                <c:pt idx="248">
                  <c:v>3019.951720402003</c:v>
                </c:pt>
                <c:pt idx="249">
                  <c:v>3090.295432513577</c:v>
                </c:pt>
                <c:pt idx="250">
                  <c:v>3162.2776601683654</c:v>
                </c:pt>
                <c:pt idx="251">
                  <c:v>3235.9365692962679</c:v>
                </c:pt>
                <c:pt idx="252">
                  <c:v>3311.3112148258956</c:v>
                </c:pt>
                <c:pt idx="253">
                  <c:v>3388.4415613920096</c:v>
                </c:pt>
                <c:pt idx="254">
                  <c:v>3467.3685045252992</c:v>
                </c:pt>
                <c:pt idx="255">
                  <c:v>3548.1338923357371</c:v>
                </c:pt>
                <c:pt idx="256">
                  <c:v>3630.7805477009952</c:v>
                </c:pt>
                <c:pt idx="257">
                  <c:v>3715.3522909717071</c:v>
                </c:pt>
                <c:pt idx="258">
                  <c:v>3801.8939632055922</c:v>
                </c:pt>
                <c:pt idx="259">
                  <c:v>3890.451449942786</c:v>
                </c:pt>
                <c:pt idx="260">
                  <c:v>3981.071705534951</c:v>
                </c:pt>
                <c:pt idx="261">
                  <c:v>4073.8027780411048</c:v>
                </c:pt>
                <c:pt idx="262">
                  <c:v>4168.693834703331</c:v>
                </c:pt>
                <c:pt idx="263">
                  <c:v>4265.7951880159035</c:v>
                </c:pt>
                <c:pt idx="264">
                  <c:v>4365.158322401634</c:v>
                </c:pt>
                <c:pt idx="265">
                  <c:v>4466.8359215096052</c:v>
                </c:pt>
                <c:pt idx="266">
                  <c:v>4570.8818961487232</c:v>
                </c:pt>
                <c:pt idx="267">
                  <c:v>4677.3514128719544</c:v>
                </c:pt>
                <c:pt idx="268">
                  <c:v>4786.3009232263539</c:v>
                </c:pt>
                <c:pt idx="269">
                  <c:v>4897.7881936844324</c:v>
                </c:pt>
                <c:pt idx="270">
                  <c:v>5011.8723362726905</c:v>
                </c:pt>
                <c:pt idx="271">
                  <c:v>5128.6138399136153</c:v>
                </c:pt>
                <c:pt idx="272">
                  <c:v>5248.0746024976916</c:v>
                </c:pt>
                <c:pt idx="273">
                  <c:v>5370.3179637024932</c:v>
                </c:pt>
                <c:pt idx="274">
                  <c:v>5495.4087385762095</c:v>
                </c:pt>
                <c:pt idx="275">
                  <c:v>5623.4132519034529</c:v>
                </c:pt>
                <c:pt idx="276">
                  <c:v>5754.3993733715297</c:v>
                </c:pt>
                <c:pt idx="277">
                  <c:v>5888.43655355585</c:v>
                </c:pt>
                <c:pt idx="278">
                  <c:v>6025.595860743535</c:v>
                </c:pt>
                <c:pt idx="279">
                  <c:v>6165.9500186147779</c:v>
                </c:pt>
                <c:pt idx="280">
                  <c:v>6309.5734448018875</c:v>
                </c:pt>
                <c:pt idx="281">
                  <c:v>6456.5422903465087</c:v>
                </c:pt>
                <c:pt idx="282">
                  <c:v>6606.9344800759118</c:v>
                </c:pt>
                <c:pt idx="283">
                  <c:v>6760.8297539197674</c:v>
                </c:pt>
                <c:pt idx="284">
                  <c:v>6918.3097091893123</c:v>
                </c:pt>
                <c:pt idx="285">
                  <c:v>7079.4578438413255</c:v>
                </c:pt>
                <c:pt idx="286">
                  <c:v>7244.3596007498436</c:v>
                </c:pt>
                <c:pt idx="287">
                  <c:v>7413.1024130091182</c:v>
                </c:pt>
                <c:pt idx="288">
                  <c:v>7585.7757502917784</c:v>
                </c:pt>
                <c:pt idx="289">
                  <c:v>7762.4711662868567</c:v>
                </c:pt>
                <c:pt idx="290">
                  <c:v>7943.2823472427517</c:v>
                </c:pt>
                <c:pt idx="291">
                  <c:v>8128.3051616409257</c:v>
                </c:pt>
                <c:pt idx="292">
                  <c:v>8317.6377110266421</c:v>
                </c:pt>
                <c:pt idx="293">
                  <c:v>8511.3803820236935</c:v>
                </c:pt>
                <c:pt idx="294">
                  <c:v>8709.6358995607334</c:v>
                </c:pt>
                <c:pt idx="295">
                  <c:v>8912.5093813373787</c:v>
                </c:pt>
                <c:pt idx="296">
                  <c:v>9120.1083935590177</c:v>
                </c:pt>
                <c:pt idx="297">
                  <c:v>9332.5430079698308</c:v>
                </c:pt>
                <c:pt idx="298">
                  <c:v>9549.9258602142745</c:v>
                </c:pt>
                <c:pt idx="299">
                  <c:v>9772.3722095580197</c:v>
                </c:pt>
                <c:pt idx="300">
                  <c:v>10000</c:v>
                </c:pt>
                <c:pt idx="301">
                  <c:v>10232.929922807542</c:v>
                </c:pt>
                <c:pt idx="302">
                  <c:v>10471.285480508994</c:v>
                </c:pt>
                <c:pt idx="303">
                  <c:v>10715.193052376062</c:v>
                </c:pt>
                <c:pt idx="304">
                  <c:v>10964.781961431847</c:v>
                </c:pt>
                <c:pt idx="305">
                  <c:v>11220.184543019632</c:v>
                </c:pt>
                <c:pt idx="306">
                  <c:v>11481.536214968821</c:v>
                </c:pt>
                <c:pt idx="307">
                  <c:v>11748.975549395289</c:v>
                </c:pt>
                <c:pt idx="308">
                  <c:v>12022.64434617412</c:v>
                </c:pt>
                <c:pt idx="309">
                  <c:v>12302.687708123807</c:v>
                </c:pt>
                <c:pt idx="310">
                  <c:v>12589.254117941662</c:v>
                </c:pt>
                <c:pt idx="311">
                  <c:v>12882.495516931327</c:v>
                </c:pt>
                <c:pt idx="312">
                  <c:v>13182.567385564056</c:v>
                </c:pt>
                <c:pt idx="313">
                  <c:v>13489.628825916521</c:v>
                </c:pt>
                <c:pt idx="314">
                  <c:v>13803.842646028832</c:v>
                </c:pt>
                <c:pt idx="315">
                  <c:v>14125.375446227525</c:v>
                </c:pt>
                <c:pt idx="316">
                  <c:v>14454.397707459255</c:v>
                </c:pt>
                <c:pt idx="317">
                  <c:v>14791.083881682052</c:v>
                </c:pt>
                <c:pt idx="318">
                  <c:v>15135.612484362058</c:v>
                </c:pt>
                <c:pt idx="319">
                  <c:v>15488.166189124788</c:v>
                </c:pt>
                <c:pt idx="320">
                  <c:v>15848.931924611106</c:v>
                </c:pt>
                <c:pt idx="321">
                  <c:v>16218.100973589271</c:v>
                </c:pt>
                <c:pt idx="322">
                  <c:v>16595.869074375572</c:v>
                </c:pt>
                <c:pt idx="323">
                  <c:v>16982.436524617409</c:v>
                </c:pt>
                <c:pt idx="324">
                  <c:v>17378.008287493718</c:v>
                </c:pt>
                <c:pt idx="325">
                  <c:v>17782.794100389194</c:v>
                </c:pt>
                <c:pt idx="326">
                  <c:v>18197.008586099793</c:v>
                </c:pt>
                <c:pt idx="327">
                  <c:v>18620.871366628631</c:v>
                </c:pt>
                <c:pt idx="328">
                  <c:v>19054.607179632425</c:v>
                </c:pt>
                <c:pt idx="329">
                  <c:v>19498.445997580406</c:v>
                </c:pt>
                <c:pt idx="330">
                  <c:v>19952.623149688745</c:v>
                </c:pt>
                <c:pt idx="331">
                  <c:v>20417.379446695239</c:v>
                </c:pt>
                <c:pt idx="332">
                  <c:v>20892.961308540333</c:v>
                </c:pt>
                <c:pt idx="333">
                  <c:v>21379.620895022261</c:v>
                </c:pt>
                <c:pt idx="334">
                  <c:v>21877.616239495459</c:v>
                </c:pt>
                <c:pt idx="335">
                  <c:v>22387.211385683328</c:v>
                </c:pt>
                <c:pt idx="336">
                  <c:v>22908.676527677657</c:v>
                </c:pt>
                <c:pt idx="337">
                  <c:v>23442.288153199144</c:v>
                </c:pt>
                <c:pt idx="338">
                  <c:v>23988.329190194825</c:v>
                </c:pt>
                <c:pt idx="339">
                  <c:v>24547.089156850216</c:v>
                </c:pt>
                <c:pt idx="340">
                  <c:v>25118.864315095714</c:v>
                </c:pt>
                <c:pt idx="341">
                  <c:v>25703.957827688548</c:v>
                </c:pt>
                <c:pt idx="342">
                  <c:v>26302.67991895372</c:v>
                </c:pt>
                <c:pt idx="343">
                  <c:v>26915.348039269054</c:v>
                </c:pt>
                <c:pt idx="344">
                  <c:v>27542.287033381555</c:v>
                </c:pt>
                <c:pt idx="345">
                  <c:v>28183.829312644426</c:v>
                </c:pt>
                <c:pt idx="346">
                  <c:v>28840.315031265945</c:v>
                </c:pt>
                <c:pt idx="347">
                  <c:v>29512.092266663731</c:v>
                </c:pt>
                <c:pt idx="348">
                  <c:v>30199.51720402003</c:v>
                </c:pt>
                <c:pt idx="349">
                  <c:v>30902.954325135772</c:v>
                </c:pt>
                <c:pt idx="350">
                  <c:v>31622.776601683654</c:v>
                </c:pt>
                <c:pt idx="351">
                  <c:v>32359.365692962681</c:v>
                </c:pt>
                <c:pt idx="352">
                  <c:v>33113.112148258959</c:v>
                </c:pt>
                <c:pt idx="353">
                  <c:v>33884.415613920093</c:v>
                </c:pt>
                <c:pt idx="354">
                  <c:v>34673.685045252991</c:v>
                </c:pt>
                <c:pt idx="355">
                  <c:v>35481.338923357376</c:v>
                </c:pt>
                <c:pt idx="356">
                  <c:v>36307.805477009955</c:v>
                </c:pt>
                <c:pt idx="357">
                  <c:v>37153.522909717067</c:v>
                </c:pt>
                <c:pt idx="358">
                  <c:v>38018.939632055924</c:v>
                </c:pt>
                <c:pt idx="359">
                  <c:v>38904.51449942786</c:v>
                </c:pt>
                <c:pt idx="360">
                  <c:v>39810.717055349509</c:v>
                </c:pt>
                <c:pt idx="361">
                  <c:v>40738.027780411052</c:v>
                </c:pt>
                <c:pt idx="362">
                  <c:v>41686.938347033305</c:v>
                </c:pt>
                <c:pt idx="363">
                  <c:v>42657.951880159031</c:v>
                </c:pt>
                <c:pt idx="364">
                  <c:v>43651.583224016344</c:v>
                </c:pt>
                <c:pt idx="365">
                  <c:v>44668.359215096054</c:v>
                </c:pt>
                <c:pt idx="366">
                  <c:v>45708.818961487232</c:v>
                </c:pt>
                <c:pt idx="367">
                  <c:v>46773.514128719544</c:v>
                </c:pt>
                <c:pt idx="368">
                  <c:v>47863.009232263539</c:v>
                </c:pt>
                <c:pt idx="369">
                  <c:v>48977.881936844322</c:v>
                </c:pt>
                <c:pt idx="370">
                  <c:v>50118.723362726909</c:v>
                </c:pt>
                <c:pt idx="371">
                  <c:v>51286.138399136158</c:v>
                </c:pt>
                <c:pt idx="372">
                  <c:v>52480.746024976914</c:v>
                </c:pt>
                <c:pt idx="373">
                  <c:v>53703.179637024929</c:v>
                </c:pt>
                <c:pt idx="374">
                  <c:v>54954.087385762097</c:v>
                </c:pt>
                <c:pt idx="375">
                  <c:v>56234.132519034531</c:v>
                </c:pt>
                <c:pt idx="376">
                  <c:v>57543.993733715295</c:v>
                </c:pt>
                <c:pt idx="377">
                  <c:v>58884.3655355585</c:v>
                </c:pt>
                <c:pt idx="378">
                  <c:v>60255.95860743535</c:v>
                </c:pt>
                <c:pt idx="379">
                  <c:v>61659.500186147779</c:v>
                </c:pt>
                <c:pt idx="380">
                  <c:v>63095.734448018869</c:v>
                </c:pt>
                <c:pt idx="381">
                  <c:v>64565.422903465085</c:v>
                </c:pt>
                <c:pt idx="382">
                  <c:v>66069.344800759107</c:v>
                </c:pt>
                <c:pt idx="383">
                  <c:v>67608.29753919768</c:v>
                </c:pt>
                <c:pt idx="384">
                  <c:v>69183.097091893127</c:v>
                </c:pt>
                <c:pt idx="385">
                  <c:v>70794.578438413257</c:v>
                </c:pt>
                <c:pt idx="386">
                  <c:v>72443.596007498432</c:v>
                </c:pt>
                <c:pt idx="387">
                  <c:v>74131.024130091173</c:v>
                </c:pt>
                <c:pt idx="388">
                  <c:v>75857.757502917782</c:v>
                </c:pt>
                <c:pt idx="389">
                  <c:v>77624.711662868562</c:v>
                </c:pt>
                <c:pt idx="390">
                  <c:v>79432.823472427524</c:v>
                </c:pt>
                <c:pt idx="391">
                  <c:v>81283.051616409255</c:v>
                </c:pt>
                <c:pt idx="392">
                  <c:v>83176.377110266418</c:v>
                </c:pt>
                <c:pt idx="393">
                  <c:v>85113.803820236935</c:v>
                </c:pt>
                <c:pt idx="394">
                  <c:v>87096.358995607341</c:v>
                </c:pt>
                <c:pt idx="395">
                  <c:v>89125.093813373795</c:v>
                </c:pt>
                <c:pt idx="396">
                  <c:v>91201.083935590184</c:v>
                </c:pt>
                <c:pt idx="397">
                  <c:v>93325.430079698301</c:v>
                </c:pt>
                <c:pt idx="398">
                  <c:v>95499.258602142756</c:v>
                </c:pt>
                <c:pt idx="399">
                  <c:v>97723.722095580189</c:v>
                </c:pt>
              </c:numCache>
            </c:numRef>
          </c:xVal>
          <c:yVal>
            <c:numRef>
              <c:f>LGsheet!$O$10:$O$409</c:f>
              <c:numCache>
                <c:formatCode>General</c:formatCode>
                <c:ptCount val="400"/>
                <c:pt idx="0">
                  <c:v>75.992858050625273</c:v>
                </c:pt>
                <c:pt idx="1">
                  <c:v>75.791709371669313</c:v>
                </c:pt>
                <c:pt idx="2">
                  <c:v>75.590506885950674</c:v>
                </c:pt>
                <c:pt idx="3">
                  <c:v>75.389248089156894</c:v>
                </c:pt>
                <c:pt idx="4">
                  <c:v>75.187930361962529</c:v>
                </c:pt>
                <c:pt idx="5">
                  <c:v>74.986550964895031</c:v>
                </c:pt>
                <c:pt idx="6">
                  <c:v>74.785107032985565</c:v>
                </c:pt>
                <c:pt idx="7">
                  <c:v>74.583595570197232</c:v>
                </c:pt>
                <c:pt idx="8">
                  <c:v>74.382013443622967</c:v>
                </c:pt>
                <c:pt idx="9">
                  <c:v>74.180357377445176</c:v>
                </c:pt>
                <c:pt idx="10">
                  <c:v>73.978623946649122</c:v>
                </c:pt>
                <c:pt idx="11">
                  <c:v>73.776809570482285</c:v>
                </c:pt>
                <c:pt idx="12">
                  <c:v>73.574910505651019</c:v>
                </c:pt>
                <c:pt idx="13">
                  <c:v>73.372922839247039</c:v>
                </c:pt>
                <c:pt idx="14">
                  <c:v>73.170842481395098</c:v>
                </c:pt>
                <c:pt idx="15">
                  <c:v>72.968665157613856</c:v>
                </c:pt>
                <c:pt idx="16">
                  <c:v>72.76638640088207</c:v>
                </c:pt>
                <c:pt idx="17">
                  <c:v>72.564001543401801</c:v>
                </c:pt>
                <c:pt idx="18">
                  <c:v>72.361505708051226</c:v>
                </c:pt>
                <c:pt idx="19">
                  <c:v>72.158893799519007</c:v>
                </c:pt>
                <c:pt idx="20">
                  <c:v>71.956160495113195</c:v>
                </c:pt>
                <c:pt idx="21">
                  <c:v>71.753300235237532</c:v>
                </c:pt>
                <c:pt idx="22">
                  <c:v>71.550307213528257</c:v>
                </c:pt>
                <c:pt idx="23">
                  <c:v>71.347175366645644</c:v>
                </c:pt>
                <c:pt idx="24">
                  <c:v>71.143898363714115</c:v>
                </c:pt>
                <c:pt idx="25">
                  <c:v>70.940469595406327</c:v>
                </c:pt>
                <c:pt idx="26">
                  <c:v>70.73688216266649</c:v>
                </c:pt>
                <c:pt idx="27">
                  <c:v>70.533128865069926</c:v>
                </c:pt>
                <c:pt idx="28">
                  <c:v>70.329202188815856</c:v>
                </c:pt>
                <c:pt idx="29">
                  <c:v>70.125094294352408</c:v>
                </c:pt>
                <c:pt idx="30">
                  <c:v>69.920797003633254</c:v>
                </c:pt>
                <c:pt idx="31">
                  <c:v>69.716301787007382</c:v>
                </c:pt>
                <c:pt idx="32">
                  <c:v>69.51159974974442</c:v>
                </c:pt>
                <c:pt idx="33">
                  <c:v>69.306681618199889</c:v>
                </c:pt>
                <c:pt idx="34">
                  <c:v>69.101537725627097</c:v>
                </c:pt>
                <c:pt idx="35">
                  <c:v>68.896157997643272</c:v>
                </c:pt>
                <c:pt idx="36">
                  <c:v>68.690531937361371</c:v>
                </c:pt>
                <c:pt idx="37">
                  <c:v>68.48464861020031</c:v>
                </c:pt>
                <c:pt idx="38">
                  <c:v>68.278496628389604</c:v>
                </c:pt>
                <c:pt idx="39">
                  <c:v>68.07206413518756</c:v>
                </c:pt>
                <c:pt idx="40">
                  <c:v>67.865338788835189</c:v>
                </c:pt>
                <c:pt idx="41">
                  <c:v>67.65830774627166</c:v>
                </c:pt>
                <c:pt idx="42">
                  <c:v>67.450957646640902</c:v>
                </c:pt>
                <c:pt idx="43">
                  <c:v>67.243274594623429</c:v>
                </c:pt>
                <c:pt idx="44">
                  <c:v>67.035244143631388</c:v>
                </c:pt>
                <c:pt idx="45">
                  <c:v>66.82685127891024</c:v>
                </c:pt>
                <c:pt idx="46">
                  <c:v>66.618080400595247</c:v>
                </c:pt>
                <c:pt idx="47">
                  <c:v>66.408915306776208</c:v>
                </c:pt>
                <c:pt idx="48">
                  <c:v>66.199339176630517</c:v>
                </c:pt>
                <c:pt idx="49">
                  <c:v>65.989334553689758</c:v>
                </c:pt>
                <c:pt idx="50">
                  <c:v>65.778883329312208</c:v>
                </c:pt>
                <c:pt idx="51">
                  <c:v>65.567966726440403</c:v>
                </c:pt>
                <c:pt idx="52">
                  <c:v>65.356565283729523</c:v>
                </c:pt>
                <c:pt idx="53">
                  <c:v>65.144658840140551</c:v>
                </c:pt>
                <c:pt idx="54">
                  <c:v>64.932226520099476</c:v>
                </c:pt>
                <c:pt idx="55">
                  <c:v>64.719246719331395</c:v>
                </c:pt>
                <c:pt idx="56">
                  <c:v>64.505697091487647</c:v>
                </c:pt>
                <c:pt idx="57">
                  <c:v>64.291554535691006</c:v>
                </c:pt>
                <c:pt idx="58">
                  <c:v>64.076795185133747</c:v>
                </c:pt>
                <c:pt idx="59">
                  <c:v>63.861394396870928</c:v>
                </c:pt>
                <c:pt idx="60">
                  <c:v>63.645326742960044</c:v>
                </c:pt>
                <c:pt idx="61">
                  <c:v>63.428566003106617</c:v>
                </c:pt>
                <c:pt idx="62">
                  <c:v>63.211085158983181</c:v>
                </c:pt>
                <c:pt idx="63">
                  <c:v>62.992856390396824</c:v>
                </c:pt>
                <c:pt idx="64">
                  <c:v>62.773851073488125</c:v>
                </c:pt>
                <c:pt idx="65">
                  <c:v>62.554039781150415</c:v>
                </c:pt>
                <c:pt idx="66">
                  <c:v>62.333392285864846</c:v>
                </c:pt>
                <c:pt idx="67">
                  <c:v>62.111877565151346</c:v>
                </c:pt>
                <c:pt idx="68">
                  <c:v>61.889463809839555</c:v>
                </c:pt>
                <c:pt idx="69">
                  <c:v>61.666118435366791</c:v>
                </c:pt>
                <c:pt idx="70">
                  <c:v>61.441808096310702</c:v>
                </c:pt>
                <c:pt idx="71">
                  <c:v>61.216498704364348</c:v>
                </c:pt>
                <c:pt idx="72">
                  <c:v>60.990155449958728</c:v>
                </c:pt>
                <c:pt idx="73">
                  <c:v>60.762742827733227</c:v>
                </c:pt>
                <c:pt idx="74">
                  <c:v>60.534224666047933</c:v>
                </c:pt>
                <c:pt idx="75">
                  <c:v>60.304564160722194</c:v>
                </c:pt>
                <c:pt idx="76">
                  <c:v>60.073723913171584</c:v>
                </c:pt>
                <c:pt idx="77">
                  <c:v>59.841665973101023</c:v>
                </c:pt>
                <c:pt idx="78">
                  <c:v>59.608351885892965</c:v>
                </c:pt>
                <c:pt idx="79">
                  <c:v>59.373742744808879</c:v>
                </c:pt>
                <c:pt idx="80">
                  <c:v>59.137799248097409</c:v>
                </c:pt>
                <c:pt idx="81">
                  <c:v>58.900481761074367</c:v>
                </c:pt>
                <c:pt idx="82">
                  <c:v>58.661750383208791</c:v>
                </c:pt>
                <c:pt idx="83">
                  <c:v>58.421565020213855</c:v>
                </c:pt>
                <c:pt idx="84">
                  <c:v>58.179885461103446</c:v>
                </c:pt>
                <c:pt idx="85">
                  <c:v>57.93667146013437</c:v>
                </c:pt>
                <c:pt idx="86">
                  <c:v>57.691882823508919</c:v>
                </c:pt>
                <c:pt idx="87">
                  <c:v>57.445479500666593</c:v>
                </c:pt>
                <c:pt idx="88">
                  <c:v>57.197421679943915</c:v>
                </c:pt>
                <c:pt idx="89">
                  <c:v>56.947669888330744</c:v>
                </c:pt>
                <c:pt idx="90">
                  <c:v>56.696185094998867</c:v>
                </c:pt>
                <c:pt idx="91">
                  <c:v>56.442928818226093</c:v>
                </c:pt>
                <c:pt idx="92">
                  <c:v>56.187863235286137</c:v>
                </c:pt>
                <c:pt idx="93">
                  <c:v>55.930951294822336</c:v>
                </c:pt>
                <c:pt idx="94">
                  <c:v>55.672156831173176</c:v>
                </c:pt>
                <c:pt idx="95">
                  <c:v>55.411444680069323</c:v>
                </c:pt>
                <c:pt idx="96">
                  <c:v>55.148780795077592</c:v>
                </c:pt>
                <c:pt idx="97">
                  <c:v>54.884132364126856</c:v>
                </c:pt>
                <c:pt idx="98">
                  <c:v>54.617467925415717</c:v>
                </c:pt>
                <c:pt idx="99">
                  <c:v>54.348757481973088</c:v>
                </c:pt>
                <c:pt idx="100">
                  <c:v>54.0779726141201</c:v>
                </c:pt>
                <c:pt idx="101">
                  <c:v>53.805086589068523</c:v>
                </c:pt>
                <c:pt idx="102">
                  <c:v>53.53007446688202</c:v>
                </c:pt>
                <c:pt idx="103">
                  <c:v>53.252913202033298</c:v>
                </c:pt>
                <c:pt idx="104">
                  <c:v>52.973581739798185</c:v>
                </c:pt>
                <c:pt idx="105">
                  <c:v>52.692061106751538</c:v>
                </c:pt>
                <c:pt idx="106">
                  <c:v>52.408334494660153</c:v>
                </c:pt>
                <c:pt idx="107">
                  <c:v>52.122387337108322</c:v>
                </c:pt>
                <c:pt idx="108">
                  <c:v>51.834207378241977</c:v>
                </c:pt>
                <c:pt idx="109">
                  <c:v>51.543784733075327</c:v>
                </c:pt>
                <c:pt idx="110">
                  <c:v>51.251111938871034</c:v>
                </c:pt>
                <c:pt idx="111">
                  <c:v>50.956183997178648</c:v>
                </c:pt>
                <c:pt idx="112">
                  <c:v>50.658998406196432</c:v>
                </c:pt>
                <c:pt idx="113">
                  <c:v>50.359555183206872</c:v>
                </c:pt>
                <c:pt idx="114">
                  <c:v>50.05785687692569</c:v>
                </c:pt>
                <c:pt idx="115">
                  <c:v>49.753908569695781</c:v>
                </c:pt>
                <c:pt idx="116">
                  <c:v>49.447717869550686</c:v>
                </c:pt>
                <c:pt idx="117">
                  <c:v>49.139294892264765</c:v>
                </c:pt>
                <c:pt idx="118">
                  <c:v>48.828652233598248</c:v>
                </c:pt>
                <c:pt idx="119">
                  <c:v>48.515804932033546</c:v>
                </c:pt>
                <c:pt idx="120">
                  <c:v>48.20077042238227</c:v>
                </c:pt>
                <c:pt idx="121">
                  <c:v>47.883568480720825</c:v>
                </c:pt>
                <c:pt idx="122">
                  <c:v>47.564221161183326</c:v>
                </c:pt>
                <c:pt idx="123">
                  <c:v>47.242752725204575</c:v>
                </c:pt>
                <c:pt idx="124">
                  <c:v>46.919189563860591</c:v>
                </c:pt>
                <c:pt idx="125">
                  <c:v>46.5935601140011</c:v>
                </c:pt>
                <c:pt idx="126">
                  <c:v>46.265894768904637</c:v>
                </c:pt>
                <c:pt idx="127">
                  <c:v>45.936225784214763</c:v>
                </c:pt>
                <c:pt idx="128">
                  <c:v>45.604587179933297</c:v>
                </c:pt>
                <c:pt idx="129">
                  <c:v>45.271014639254837</c:v>
                </c:pt>
                <c:pt idx="130">
                  <c:v>44.935545405025884</c:v>
                </c:pt>
                <c:pt idx="131">
                  <c:v>44.598218174602401</c:v>
                </c:pt>
                <c:pt idx="132">
                  <c:v>44.259072993861658</c:v>
                </c:pt>
                <c:pt idx="133">
                  <c:v>43.918151151099664</c:v>
                </c:pt>
                <c:pt idx="134">
                  <c:v>43.575495071513082</c:v>
                </c:pt>
                <c:pt idx="135">
                  <c:v>43.231148212927643</c:v>
                </c:pt>
                <c:pt idx="136">
                  <c:v>42.885154963392267</c:v>
                </c:pt>
                <c:pt idx="137">
                  <c:v>42.537560541211924</c:v>
                </c:pt>
                <c:pt idx="138">
                  <c:v>42.188410897942788</c:v>
                </c:pt>
                <c:pt idx="139">
                  <c:v>41.837752624821306</c:v>
                </c:pt>
                <c:pt idx="140">
                  <c:v>41.485632863046071</c:v>
                </c:pt>
                <c:pt idx="141">
                  <c:v>41.132099218277325</c:v>
                </c:pt>
                <c:pt idx="142">
                  <c:v>40.777199679665813</c:v>
                </c:pt>
                <c:pt idx="143">
                  <c:v>40.420982543669339</c:v>
                </c:pt>
                <c:pt idx="144">
                  <c:v>40.063496342864731</c:v>
                </c:pt>
                <c:pt idx="145">
                  <c:v>39.704789779912645</c:v>
                </c:pt>
                <c:pt idx="146">
                  <c:v>39.344911666785869</c:v>
                </c:pt>
                <c:pt idx="147">
                  <c:v>38.983910869327097</c:v>
                </c:pt>
                <c:pt idx="148">
                  <c:v>38.621836257160069</c:v>
                </c:pt>
                <c:pt idx="149">
                  <c:v>38.258736658939625</c:v>
                </c:pt>
                <c:pt idx="150">
                  <c:v>37.894660822890501</c:v>
                </c:pt>
                <c:pt idx="151">
                  <c:v>37.529657382552415</c:v>
                </c:pt>
                <c:pt idx="152">
                  <c:v>37.163774827619839</c:v>
                </c:pt>
                <c:pt idx="153">
                  <c:v>36.79706147973895</c:v>
                </c:pt>
                <c:pt idx="154">
                  <c:v>36.429565473101491</c:v>
                </c:pt>
                <c:pt idx="155">
                  <c:v>36.061334739654903</c:v>
                </c:pt>
                <c:pt idx="156">
                  <c:v>35.692416998731396</c:v>
                </c:pt>
                <c:pt idx="157">
                  <c:v>35.322859750883602</c:v>
                </c:pt>
                <c:pt idx="158">
                  <c:v>34.952710275702223</c:v>
                </c:pt>
                <c:pt idx="159">
                  <c:v>34.582015633381175</c:v>
                </c:pt>
                <c:pt idx="160">
                  <c:v>34.210822669787206</c:v>
                </c:pt>
                <c:pt idx="161">
                  <c:v>33.839178024784552</c:v>
                </c:pt>
                <c:pt idx="162">
                  <c:v>33.467128143560444</c:v>
                </c:pt>
                <c:pt idx="163">
                  <c:v>33.094719290692922</c:v>
                </c:pt>
                <c:pt idx="164">
                  <c:v>32.721997566700331</c:v>
                </c:pt>
                <c:pt idx="165">
                  <c:v>32.34900892680966</c:v>
                </c:pt>
                <c:pt idx="166">
                  <c:v>31.975799201679806</c:v>
                </c:pt>
                <c:pt idx="167">
                  <c:v>31.602414119815322</c:v>
                </c:pt>
                <c:pt idx="168">
                  <c:v>31.22889933140592</c:v>
                </c:pt>
                <c:pt idx="169">
                  <c:v>30.855300433327081</c:v>
                </c:pt>
                <c:pt idx="170">
                  <c:v>30.481662995037169</c:v>
                </c:pt>
                <c:pt idx="171">
                  <c:v>30.108032585106784</c:v>
                </c:pt>
                <c:pt idx="172">
                  <c:v>29.734454798116374</c:v>
                </c:pt>
                <c:pt idx="173">
                  <c:v>29.360975281658273</c:v>
                </c:pt>
                <c:pt idx="174">
                  <c:v>28.987639763179182</c:v>
                </c:pt>
                <c:pt idx="175">
                  <c:v>28.614494076399684</c:v>
                </c:pt>
                <c:pt idx="176">
                  <c:v>28.241584187046783</c:v>
                </c:pt>
                <c:pt idx="177">
                  <c:v>27.868956217635727</c:v>
                </c:pt>
                <c:pt idx="178">
                  <c:v>27.496656471037255</c:v>
                </c:pt>
                <c:pt idx="179">
                  <c:v>27.124731452566593</c:v>
                </c:pt>
                <c:pt idx="180">
                  <c:v>26.753227890330564</c:v>
                </c:pt>
                <c:pt idx="181">
                  <c:v>26.382192753570209</c:v>
                </c:pt>
                <c:pt idx="182">
                  <c:v>26.011673268737155</c:v>
                </c:pt>
                <c:pt idx="183">
                  <c:v>25.641716933043874</c:v>
                </c:pt>
                <c:pt idx="184">
                  <c:v>25.272371525230401</c:v>
                </c:pt>
                <c:pt idx="185">
                  <c:v>24.903685113293811</c:v>
                </c:pt>
                <c:pt idx="186">
                  <c:v>24.535706058931488</c:v>
                </c:pt>
                <c:pt idx="187">
                  <c:v>24.168483018455113</c:v>
                </c:pt>
                <c:pt idx="188">
                  <c:v>23.802064939940536</c:v>
                </c:pt>
                <c:pt idx="189">
                  <c:v>23.436501056387907</c:v>
                </c:pt>
                <c:pt idx="190">
                  <c:v>23.071840874678472</c:v>
                </c:pt>
                <c:pt idx="191">
                  <c:v>22.708134160128076</c:v>
                </c:pt>
                <c:pt idx="192">
                  <c:v>22.345430916454287</c:v>
                </c:pt>
                <c:pt idx="193">
                  <c:v>21.983781360992822</c:v>
                </c:pt>
                <c:pt idx="194">
                  <c:v>21.623235895021342</c:v>
                </c:pt>
                <c:pt idx="195">
                  <c:v>21.263845069073412</c:v>
                </c:pt>
                <c:pt idx="196">
                  <c:v>20.905659543153696</c:v>
                </c:pt>
                <c:pt idx="197">
                  <c:v>20.54873004179688</c:v>
                </c:pt>
                <c:pt idx="198">
                  <c:v>20.193107303947095</c:v>
                </c:pt>
                <c:pt idx="199">
                  <c:v>19.838842027672612</c:v>
                </c:pt>
                <c:pt idx="200">
                  <c:v>19.485984809771061</c:v>
                </c:pt>
                <c:pt idx="201">
                  <c:v>19.134586080365182</c:v>
                </c:pt>
                <c:pt idx="202">
                  <c:v>18.78469603263256</c:v>
                </c:pt>
                <c:pt idx="203">
                  <c:v>18.436364547866607</c:v>
                </c:pt>
                <c:pt idx="204">
                  <c:v>18.089641116111647</c:v>
                </c:pt>
                <c:pt idx="205">
                  <c:v>17.744574752670552</c:v>
                </c:pt>
                <c:pt idx="206">
                  <c:v>17.401213910835295</c:v>
                </c:pt>
                <c:pt idx="207">
                  <c:v>17.059606391244678</c:v>
                </c:pt>
                <c:pt idx="208">
                  <c:v>16.719799248326549</c:v>
                </c:pt>
                <c:pt idx="209">
                  <c:v>16.381838694334068</c:v>
                </c:pt>
                <c:pt idx="210">
                  <c:v>16.045770001535161</c:v>
                </c:pt>
                <c:pt idx="211">
                  <c:v>15.711637403162015</c:v>
                </c:pt>
                <c:pt idx="212">
                  <c:v>15.379483993770419</c:v>
                </c:pt>
                <c:pt idx="213">
                  <c:v>15.049351629697947</c:v>
                </c:pt>
                <c:pt idx="214">
                  <c:v>14.721280830342696</c:v>
                </c:pt>
                <c:pt idx="215">
                  <c:v>14.39531068101163</c:v>
                </c:pt>
                <c:pt idx="216">
                  <c:v>14.071478738106672</c:v>
                </c:pt>
                <c:pt idx="217">
                  <c:v>13.749820937428613</c:v>
                </c:pt>
                <c:pt idx="218">
                  <c:v>13.430371506381633</c:v>
                </c:pt>
                <c:pt idx="219">
                  <c:v>13.113162880855507</c:v>
                </c:pt>
                <c:pt idx="220">
                  <c:v>12.798225627546522</c:v>
                </c:pt>
                <c:pt idx="221">
                  <c:v>12.485588372453181</c:v>
                </c:pt>
                <c:pt idx="222">
                  <c:v>12.17527773624785</c:v>
                </c:pt>
                <c:pt idx="223">
                  <c:v>11.867318277180448</c:v>
                </c:pt>
                <c:pt idx="224">
                  <c:v>11.561732442117128</c:v>
                </c:pt>
                <c:pt idx="225">
                  <c:v>11.258540526253672</c:v>
                </c:pt>
                <c:pt idx="226">
                  <c:v>10.957760641973195</c:v>
                </c:pt>
                <c:pt idx="227">
                  <c:v>10.659408697239783</c:v>
                </c:pt>
                <c:pt idx="228">
                  <c:v>10.363498383835811</c:v>
                </c:pt>
                <c:pt idx="229">
                  <c:v>10.070041175661931</c:v>
                </c:pt>
                <c:pt idx="230">
                  <c:v>9.7790463372261591</c:v>
                </c:pt>
                <c:pt idx="231">
                  <c:v>9.4905209423535801</c:v>
                </c:pt>
                <c:pt idx="232">
                  <c:v>9.2044699030525443</c:v>
                </c:pt>
                <c:pt idx="233">
                  <c:v>8.9208960083780511</c:v>
                </c:pt>
                <c:pt idx="234">
                  <c:v>8.6397999730395263</c:v>
                </c:pt>
                <c:pt idx="235">
                  <c:v>8.3611804954105224</c:v>
                </c:pt>
                <c:pt idx="236">
                  <c:v>8.0850343245123639</c:v>
                </c:pt>
                <c:pt idx="237">
                  <c:v>7.8113563354643638</c:v>
                </c:pt>
                <c:pt idx="238">
                  <c:v>7.5401396128203473</c:v>
                </c:pt>
                <c:pt idx="239">
                  <c:v>7.2713755411466714</c:v>
                </c:pt>
                <c:pt idx="240">
                  <c:v>7.0050539021402507</c:v>
                </c:pt>
                <c:pt idx="241">
                  <c:v>6.7411629775378685</c:v>
                </c:pt>
                <c:pt idx="242">
                  <c:v>6.4796896570303204</c:v>
                </c:pt>
                <c:pt idx="243">
                  <c:v>6.2206195503665072</c:v>
                </c:pt>
                <c:pt idx="244">
                  <c:v>5.9639371028143771</c:v>
                </c:pt>
                <c:pt idx="245">
                  <c:v>5.709625713136198</c:v>
                </c:pt>
                <c:pt idx="246">
                  <c:v>5.4576678532362308</c:v>
                </c:pt>
                <c:pt idx="247">
                  <c:v>5.2080451886477768</c:v>
                </c:pt>
                <c:pt idx="248">
                  <c:v>4.9607386990436879</c:v>
                </c:pt>
                <c:pt idx="249">
                  <c:v>4.715728797979633</c:v>
                </c:pt>
                <c:pt idx="250">
                  <c:v>4.4729954511108758</c:v>
                </c:pt>
                <c:pt idx="251">
                  <c:v>4.232518292161437</c:v>
                </c:pt>
                <c:pt idx="252">
                  <c:v>3.9942767359675884</c:v>
                </c:pt>
                <c:pt idx="253">
                  <c:v>3.7582500879657701</c:v>
                </c:pt>
                <c:pt idx="254">
                  <c:v>3.5244176495461801</c:v>
                </c:pt>
                <c:pt idx="255">
                  <c:v>3.292758818748208</c:v>
                </c:pt>
                <c:pt idx="256">
                  <c:v>3.063253185830785</c:v>
                </c:pt>
                <c:pt idx="257">
                  <c:v>2.8358806233092047</c:v>
                </c:pt>
                <c:pt idx="258">
                  <c:v>2.6106213701097438</c:v>
                </c:pt>
                <c:pt idx="259">
                  <c:v>2.3874561095538169</c:v>
                </c:pt>
                <c:pt idx="260">
                  <c:v>2.1663660409434158</c:v>
                </c:pt>
                <c:pt idx="261">
                  <c:v>1.9473329445801753</c:v>
                </c:pt>
                <c:pt idx="262">
                  <c:v>1.7303392401095223</c:v>
                </c:pt>
                <c:pt idx="263">
                  <c:v>1.5153680381403767</c:v>
                </c:pt>
                <c:pt idx="264">
                  <c:v>1.3024031851484494</c:v>
                </c:pt>
                <c:pt idx="265">
                  <c:v>1.0914293017275902</c:v>
                </c:pt>
                <c:pt idx="266">
                  <c:v>0.88243181430916451</c:v>
                </c:pt>
                <c:pt idx="267">
                  <c:v>0.67539698052261343</c:v>
                </c:pt>
                <c:pt idx="268">
                  <c:v>0.47031190842323412</c:v>
                </c:pt>
                <c:pt idx="269">
                  <c:v>0.26716456986330073</c:v>
                </c:pt>
                <c:pt idx="270">
                  <c:v>6.5943808331891063E-2</c:v>
                </c:pt>
                <c:pt idx="271">
                  <c:v>-0.13336065836458388</c:v>
                </c:pt>
                <c:pt idx="272">
                  <c:v>-0.33075824016410138</c:v>
                </c:pt>
                <c:pt idx="273">
                  <c:v>-0.52625748109343462</c:v>
                </c:pt>
                <c:pt idx="274">
                  <c:v>-0.71986606939578124</c:v>
                </c:pt>
                <c:pt idx="275">
                  <c:v>-0.91159085090537673</c:v>
                </c:pt>
                <c:pt idx="276">
                  <c:v>-1.1014378450990101</c:v>
                </c:pt>
                <c:pt idx="277">
                  <c:v>-1.2894122632248326</c:v>
                </c:pt>
                <c:pt idx="278">
                  <c:v>-1.4755185278837004</c:v>
                </c:pt>
                <c:pt idx="279">
                  <c:v>-1.6597602934176585</c:v>
                </c:pt>
                <c:pt idx="280">
                  <c:v>-1.8421404664456844</c:v>
                </c:pt>
                <c:pt idx="281">
                  <c:v>-2.0226612258783199</c:v>
                </c:pt>
                <c:pt idx="282">
                  <c:v>-2.2013240417412696</c:v>
                </c:pt>
                <c:pt idx="283">
                  <c:v>-2.3781296921439647</c:v>
                </c:pt>
                <c:pt idx="284">
                  <c:v>-2.5530782777436229</c:v>
                </c:pt>
                <c:pt idx="285">
                  <c:v>-2.7261692330778615</c:v>
                </c:pt>
                <c:pt idx="286">
                  <c:v>-2.8974013341718567</c:v>
                </c:pt>
                <c:pt idx="287">
                  <c:v>-3.0667727018671869</c:v>
                </c:pt>
                <c:pt idx="288">
                  <c:v>-3.2342808003720336</c:v>
                </c:pt>
                <c:pt idx="289">
                  <c:v>-3.3999224305938114</c:v>
                </c:pt>
                <c:pt idx="290">
                  <c:v>-3.5636937178873254</c:v>
                </c:pt>
                <c:pt idx="291">
                  <c:v>-3.7255900939329543</c:v>
                </c:pt>
                <c:pt idx="292">
                  <c:v>-3.8856062725501985</c:v>
                </c:pt>
                <c:pt idx="293">
                  <c:v>-4.0437362193510964</c:v>
                </c:pt>
                <c:pt idx="294">
                  <c:v>-4.199973115245065</c:v>
                </c:pt>
                <c:pt idx="295">
                  <c:v>-4.3543093139203712</c:v>
                </c:pt>
                <c:pt idx="296">
                  <c:v>-4.5067362935460231</c:v>
                </c:pt>
                <c:pt idx="297">
                  <c:v>-4.6572446030609882</c:v>
                </c:pt>
                <c:pt idx="298">
                  <c:v>-4.8058238035423066</c:v>
                </c:pt>
                <c:pt idx="299">
                  <c:v>-4.9524624052696566</c:v>
                </c:pt>
                <c:pt idx="300">
                  <c:v>-5.0971478012281537</c:v>
                </c:pt>
                <c:pt idx="301">
                  <c:v>-5.2398661979130665</c:v>
                </c:pt>
                <c:pt idx="302">
                  <c:v>-5.3806025444179433</c:v>
                </c:pt>
                <c:pt idx="303">
                  <c:v>-5.519340460897741</c:v>
                </c:pt>
                <c:pt idx="304">
                  <c:v>-5.6560621676041158</c:v>
                </c:pt>
                <c:pt idx="305">
                  <c:v>-5.7907484157848543</c:v>
                </c:pt>
                <c:pt idx="306">
                  <c:v>-5.9233784218267047</c:v>
                </c:pt>
                <c:pt idx="307">
                  <c:v>-6.0539298060981324</c:v>
                </c:pt>
                <c:pt idx="308">
                  <c:v>-6.1823785380167067</c:v>
                </c:pt>
                <c:pt idx="309">
                  <c:v>-6.3086988889260276</c:v>
                </c:pt>
                <c:pt idx="310">
                  <c:v>-6.4328633944189235</c:v>
                </c:pt>
                <c:pt idx="311">
                  <c:v>-6.5548428277911377</c:v>
                </c:pt>
                <c:pt idx="312">
                  <c:v>-6.6746061863536319</c:v>
                </c:pt>
                <c:pt idx="313">
                  <c:v>-6.7921206923756507</c:v>
                </c:pt>
                <c:pt idx="314">
                  <c:v>-6.9073518104794331</c:v>
                </c:pt>
                <c:pt idx="315">
                  <c:v>-7.0202632833641907</c:v>
                </c:pt>
                <c:pt idx="316">
                  <c:v>-7.1308171878086064</c:v>
                </c:pt>
                <c:pt idx="317">
                  <c:v>-7.2389740129924398</c:v>
                </c:pt>
                <c:pt idx="318">
                  <c:v>-7.3446927632972354</c:v>
                </c:pt>
                <c:pt idx="319">
                  <c:v>-7.44793108790007</c:v>
                </c:pt>
                <c:pt idx="320">
                  <c:v>-7.5486454396730807</c:v>
                </c:pt>
                <c:pt idx="321">
                  <c:v>-7.6467912661531088</c:v>
                </c:pt>
                <c:pt idx="322">
                  <c:v>-7.7423232356624894</c:v>
                </c:pt>
                <c:pt idx="323">
                  <c:v>-7.8351955020538355</c:v>
                </c:pt>
                <c:pt idx="324">
                  <c:v>-7.9253620120327355</c:v>
                </c:pt>
                <c:pt idx="325">
                  <c:v>-8.0127768595944602</c:v>
                </c:pt>
                <c:pt idx="326">
                  <c:v>-8.0973946928107239</c:v>
                </c:pt>
                <c:pt idx="327">
                  <c:v>-8.1791711790337942</c:v>
                </c:pt>
                <c:pt idx="328">
                  <c:v>-8.2580635355654621</c:v>
                </c:pt>
                <c:pt idx="329">
                  <c:v>-8.334031133984201</c:v>
                </c:pt>
                <c:pt idx="330">
                  <c:v>-8.4070361876512649</c:v>
                </c:pt>
                <c:pt idx="331">
                  <c:v>-8.4770445334430597</c:v>
                </c:pt>
                <c:pt idx="332">
                  <c:v>-8.5440265204959545</c:v>
                </c:pt>
                <c:pt idx="333">
                  <c:v>-8.6079580207130419</c:v>
                </c:pt>
                <c:pt idx="334">
                  <c:v>-8.668821577974505</c:v>
                </c:pt>
                <c:pt idx="335">
                  <c:v>-8.7266077154119301</c:v>
                </c:pt>
                <c:pt idx="336">
                  <c:v>-8.7813164227339122</c:v>
                </c:pt>
                <c:pt idx="337">
                  <c:v>-8.8329588483905539</c:v>
                </c:pt>
                <c:pt idx="338">
                  <c:v>-8.8815592242723049</c:v>
                </c:pt>
                <c:pt idx="339">
                  <c:v>-8.9271570535519409</c:v>
                </c:pt>
                <c:pt idx="340">
                  <c:v>-8.9698095950396777</c:v>
                </c:pt>
                <c:pt idx="341">
                  <c:v>-9.0095946798027384</c:v>
                </c:pt>
                <c:pt idx="342">
                  <c:v>-9.0466138974776804</c:v>
                </c:pt>
                <c:pt idx="343">
                  <c:v>-9.0809961902283334</c:v>
                </c:pt>
                <c:pt idx="344">
                  <c:v>-9.112901891069253</c:v>
                </c:pt>
                <c:pt idx="345">
                  <c:v>-9.1425272394798895</c:v>
                </c:pt>
                <c:pt idx="346">
                  <c:v>-9.1701093998394541</c:v>
                </c:pt>
                <c:pt idx="347">
                  <c:v>-9.1959319959001</c:v>
                </c:pt>
                <c:pt idx="348">
                  <c:v>-9.2203311556686529</c:v>
                </c:pt>
                <c:pt idx="349">
                  <c:v>-9.2437020337634657</c:v>
                </c:pt>
                <c:pt idx="350">
                  <c:v>-9.2665057403738729</c:v>
                </c:pt>
                <c:pt idx="351">
                  <c:v>-9.2892765550644878</c:v>
                </c:pt>
                <c:pt idx="352">
                  <c:v>-9.3126292376356226</c:v>
                </c:pt>
                <c:pt idx="353">
                  <c:v>-9.3372661654026068</c:v>
                </c:pt>
                <c:pt idx="354">
                  <c:v>-9.3639839260865436</c:v>
                </c:pt>
                <c:pt idx="355">
                  <c:v>-9.3936788795837476</c:v>
                </c:pt>
                <c:pt idx="356">
                  <c:v>-9.4273510750206331</c:v>
                </c:pt>
                <c:pt idx="357">
                  <c:v>-9.4661057811503628</c:v>
                </c:pt>
                <c:pt idx="358">
                  <c:v>-9.5111517737538165</c:v>
                </c:pt>
                <c:pt idx="359">
                  <c:v>-9.5637954456802508</c:v>
                </c:pt>
                <c:pt idx="360">
                  <c:v>-9.6254297928177017</c:v>
                </c:pt>
                <c:pt idx="361">
                  <c:v>-9.6975174169235334</c:v>
                </c:pt>
                <c:pt idx="362">
                  <c:v>-9.7815669085412331</c:v>
                </c:pt>
                <c:pt idx="363">
                  <c:v>-9.879102357338942</c:v>
                </c:pt>
                <c:pt idx="364">
                  <c:v>-9.9916262919530681</c:v>
                </c:pt>
                <c:pt idx="365">
                  <c:v>-10.120577055274904</c:v>
                </c:pt>
                <c:pt idx="366">
                  <c:v>-10.267282412491305</c:v>
                </c:pt>
                <c:pt idx="367">
                  <c:v>-10.432911963986591</c:v>
                </c:pt>
                <c:pt idx="368">
                  <c:v>-10.618431556482157</c:v>
                </c:pt>
                <c:pt idx="369">
                  <c:v>-10.824563207818075</c:v>
                </c:pt>
                <c:pt idx="370">
                  <c:v>-11.05175396478961</c:v>
                </c:pt>
                <c:pt idx="371">
                  <c:v>-11.300156545838698</c:v>
                </c:pt>
                <c:pt idx="372">
                  <c:v>-11.569623620073081</c:v>
                </c:pt>
                <c:pt idx="373">
                  <c:v>-11.85971627624297</c:v>
                </c:pt>
                <c:pt idx="374">
                  <c:v>-12.169725846184576</c:v>
                </c:pt>
                <c:pt idx="375">
                  <c:v>-12.498706995558365</c:v>
                </c:pt>
                <c:pt idx="376">
                  <c:v>-12.845519075455259</c:v>
                </c:pt>
                <c:pt idx="377">
                  <c:v>-13.208872258097697</c:v>
                </c:pt>
                <c:pt idx="378">
                  <c:v>-13.587374977043869</c:v>
                </c:pt>
                <c:pt idx="379">
                  <c:v>-13.979579587179167</c:v>
                </c:pt>
                <c:pt idx="380">
                  <c:v>-14.384023824794912</c:v>
                </c:pt>
                <c:pt idx="381">
                  <c:v>-14.79926643667015</c:v>
                </c:pt>
                <c:pt idx="382">
                  <c:v>-15.223916127606987</c:v>
                </c:pt>
                <c:pt idx="383">
                  <c:v>-15.656653652651368</c:v>
                </c:pt>
                <c:pt idx="384">
                  <c:v>-16.096247400439189</c:v>
                </c:pt>
                <c:pt idx="385">
                  <c:v>-16.541563163398322</c:v>
                </c:pt>
                <c:pt idx="386">
                  <c:v>-16.991568982494762</c:v>
                </c:pt>
                <c:pt idx="387">
                  <c:v>-17.445336018343276</c:v>
                </c:pt>
                <c:pt idx="388">
                  <c:v>-17.902036371936838</c:v>
                </c:pt>
                <c:pt idx="389">
                  <c:v>-18.360938690538653</c:v>
                </c:pt>
                <c:pt idx="390">
                  <c:v>-18.821402275397794</c:v>
                </c:pt>
                <c:pt idx="391">
                  <c:v>-19.2828702788321</c:v>
                </c:pt>
                <c:pt idx="392">
                  <c:v>-19.744862452977589</c:v>
                </c:pt>
                <c:pt idx="393">
                  <c:v>-20.206967799507982</c:v>
                </c:pt>
                <c:pt idx="394">
                  <c:v>-20.668837372923523</c:v>
                </c:pt>
                <c:pt idx="395">
                  <c:v>-21.13017741064581</c:v>
                </c:pt>
                <c:pt idx="396">
                  <c:v>-21.590742900327129</c:v>
                </c:pt>
                <c:pt idx="397">
                  <c:v>-22.050331646663352</c:v>
                </c:pt>
                <c:pt idx="398">
                  <c:v>-22.508778864340716</c:v>
                </c:pt>
                <c:pt idx="399">
                  <c:v>-22.965952298249874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648-4E1E-B28C-2F0BF0F05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619870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LGsheet!$P$9</c:f>
              <c:strCache>
                <c:ptCount val="1"/>
                <c:pt idx="0">
                  <c:v>Phase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LGsheet!$N$10:$N$409</c:f>
              <c:numCache>
                <c:formatCode>General</c:formatCode>
                <c:ptCount val="400"/>
                <c:pt idx="0">
                  <c:v>10</c:v>
                </c:pt>
                <c:pt idx="1">
                  <c:v>10.232929922807541</c:v>
                </c:pt>
                <c:pt idx="2">
                  <c:v>10.471285480508994</c:v>
                </c:pt>
                <c:pt idx="3">
                  <c:v>10.715193052376062</c:v>
                </c:pt>
                <c:pt idx="4">
                  <c:v>10.964781961431846</c:v>
                </c:pt>
                <c:pt idx="5">
                  <c:v>11.220184543019631</c:v>
                </c:pt>
                <c:pt idx="6">
                  <c:v>11.481536214968822</c:v>
                </c:pt>
                <c:pt idx="7">
                  <c:v>11.748975549395288</c:v>
                </c:pt>
                <c:pt idx="8">
                  <c:v>12.02264434617412</c:v>
                </c:pt>
                <c:pt idx="9">
                  <c:v>12.302687708123807</c:v>
                </c:pt>
                <c:pt idx="10">
                  <c:v>12.589254117941662</c:v>
                </c:pt>
                <c:pt idx="11">
                  <c:v>12.882495516931327</c:v>
                </c:pt>
                <c:pt idx="12">
                  <c:v>13.182567385564056</c:v>
                </c:pt>
                <c:pt idx="13">
                  <c:v>13.489628825916522</c:v>
                </c:pt>
                <c:pt idx="14">
                  <c:v>13.803842646028832</c:v>
                </c:pt>
                <c:pt idx="15">
                  <c:v>14.125375446227524</c:v>
                </c:pt>
                <c:pt idx="16">
                  <c:v>14.454397707459254</c:v>
                </c:pt>
                <c:pt idx="17">
                  <c:v>14.791083881682052</c:v>
                </c:pt>
                <c:pt idx="18">
                  <c:v>15.135612484362058</c:v>
                </c:pt>
                <c:pt idx="19">
                  <c:v>15.488166189124788</c:v>
                </c:pt>
                <c:pt idx="20">
                  <c:v>15.848931924611108</c:v>
                </c:pt>
                <c:pt idx="21">
                  <c:v>16.218100973589273</c:v>
                </c:pt>
                <c:pt idx="22">
                  <c:v>16.595869074375575</c:v>
                </c:pt>
                <c:pt idx="23">
                  <c:v>16.982436524617409</c:v>
                </c:pt>
                <c:pt idx="24">
                  <c:v>17.378008287493717</c:v>
                </c:pt>
                <c:pt idx="25">
                  <c:v>17.782794100389193</c:v>
                </c:pt>
                <c:pt idx="26">
                  <c:v>18.197008586099795</c:v>
                </c:pt>
                <c:pt idx="27">
                  <c:v>18.620871366628631</c:v>
                </c:pt>
                <c:pt idx="28">
                  <c:v>19.054607179632423</c:v>
                </c:pt>
                <c:pt idx="29">
                  <c:v>19.498445997580404</c:v>
                </c:pt>
                <c:pt idx="30">
                  <c:v>19.952623149688744</c:v>
                </c:pt>
                <c:pt idx="31">
                  <c:v>20.417379446695239</c:v>
                </c:pt>
                <c:pt idx="32">
                  <c:v>20.892961308540336</c:v>
                </c:pt>
                <c:pt idx="33">
                  <c:v>21.37962089502226</c:v>
                </c:pt>
                <c:pt idx="34">
                  <c:v>21.87761623949546</c:v>
                </c:pt>
                <c:pt idx="35">
                  <c:v>22.387211385683329</c:v>
                </c:pt>
                <c:pt idx="36">
                  <c:v>22.908676527677656</c:v>
                </c:pt>
                <c:pt idx="37">
                  <c:v>23.442288153199144</c:v>
                </c:pt>
                <c:pt idx="38">
                  <c:v>23.988329190194825</c:v>
                </c:pt>
                <c:pt idx="39">
                  <c:v>24.547089156850216</c:v>
                </c:pt>
                <c:pt idx="40">
                  <c:v>25.118864315095713</c:v>
                </c:pt>
                <c:pt idx="41">
                  <c:v>25.703957827688548</c:v>
                </c:pt>
                <c:pt idx="42">
                  <c:v>26.302679918953721</c:v>
                </c:pt>
                <c:pt idx="43">
                  <c:v>26.915348039269055</c:v>
                </c:pt>
                <c:pt idx="44">
                  <c:v>27.542287033381555</c:v>
                </c:pt>
                <c:pt idx="45">
                  <c:v>28.183829312644427</c:v>
                </c:pt>
                <c:pt idx="46">
                  <c:v>28.840315031265945</c:v>
                </c:pt>
                <c:pt idx="47">
                  <c:v>29.512092266663732</c:v>
                </c:pt>
                <c:pt idx="48">
                  <c:v>30.199517204020033</c:v>
                </c:pt>
                <c:pt idx="49">
                  <c:v>30.902954325135774</c:v>
                </c:pt>
                <c:pt idx="50">
                  <c:v>31.622776601683654</c:v>
                </c:pt>
                <c:pt idx="51">
                  <c:v>32.359365692962683</c:v>
                </c:pt>
                <c:pt idx="52">
                  <c:v>33.113112148258956</c:v>
                </c:pt>
                <c:pt idx="53">
                  <c:v>33.884415613920098</c:v>
                </c:pt>
                <c:pt idx="54">
                  <c:v>34.673685045252995</c:v>
                </c:pt>
                <c:pt idx="55">
                  <c:v>35.48133892335737</c:v>
                </c:pt>
                <c:pt idx="56">
                  <c:v>36.30780547700995</c:v>
                </c:pt>
                <c:pt idx="57">
                  <c:v>37.153522909717069</c:v>
                </c:pt>
                <c:pt idx="58">
                  <c:v>38.018939632055925</c:v>
                </c:pt>
                <c:pt idx="59">
                  <c:v>38.904514499427862</c:v>
                </c:pt>
                <c:pt idx="60">
                  <c:v>39.810717055349507</c:v>
                </c:pt>
                <c:pt idx="61">
                  <c:v>40.738027780411052</c:v>
                </c:pt>
                <c:pt idx="62">
                  <c:v>41.686938347033305</c:v>
                </c:pt>
                <c:pt idx="63">
                  <c:v>42.657951880159032</c:v>
                </c:pt>
                <c:pt idx="64">
                  <c:v>43.651583224016342</c:v>
                </c:pt>
                <c:pt idx="65">
                  <c:v>44.668359215096054</c:v>
                </c:pt>
                <c:pt idx="66">
                  <c:v>45.708818961487232</c:v>
                </c:pt>
                <c:pt idx="67">
                  <c:v>46.77351412871954</c:v>
                </c:pt>
                <c:pt idx="68">
                  <c:v>47.863009232263536</c:v>
                </c:pt>
                <c:pt idx="69">
                  <c:v>48.977881936844327</c:v>
                </c:pt>
                <c:pt idx="70">
                  <c:v>50.118723362726911</c:v>
                </c:pt>
                <c:pt idx="71">
                  <c:v>51.286138399136156</c:v>
                </c:pt>
                <c:pt idx="72">
                  <c:v>52.480746024976916</c:v>
                </c:pt>
                <c:pt idx="73">
                  <c:v>53.703179637024931</c:v>
                </c:pt>
                <c:pt idx="74">
                  <c:v>54.954087385762094</c:v>
                </c:pt>
                <c:pt idx="75">
                  <c:v>56.234132519034532</c:v>
                </c:pt>
                <c:pt idx="76">
                  <c:v>57.543993733715297</c:v>
                </c:pt>
                <c:pt idx="77">
                  <c:v>58.884365535558494</c:v>
                </c:pt>
                <c:pt idx="78">
                  <c:v>60.255958607435353</c:v>
                </c:pt>
                <c:pt idx="79">
                  <c:v>61.659500186147781</c:v>
                </c:pt>
                <c:pt idx="80">
                  <c:v>63.095734448018874</c:v>
                </c:pt>
                <c:pt idx="81">
                  <c:v>64.565422903465077</c:v>
                </c:pt>
                <c:pt idx="82">
                  <c:v>66.069344800759112</c:v>
                </c:pt>
                <c:pt idx="83">
                  <c:v>67.608297539197679</c:v>
                </c:pt>
                <c:pt idx="84">
                  <c:v>69.183097091893131</c:v>
                </c:pt>
                <c:pt idx="85">
                  <c:v>70.794578438413254</c:v>
                </c:pt>
                <c:pt idx="86">
                  <c:v>72.443596007498442</c:v>
                </c:pt>
                <c:pt idx="87">
                  <c:v>74.131024130091177</c:v>
                </c:pt>
                <c:pt idx="88">
                  <c:v>75.857757502917778</c:v>
                </c:pt>
                <c:pt idx="89">
                  <c:v>77.624711662868563</c:v>
                </c:pt>
                <c:pt idx="90">
                  <c:v>79.432823472427515</c:v>
                </c:pt>
                <c:pt idx="91">
                  <c:v>81.283051616409253</c:v>
                </c:pt>
                <c:pt idx="92">
                  <c:v>83.176377110266415</c:v>
                </c:pt>
                <c:pt idx="93">
                  <c:v>85.113803820236939</c:v>
                </c:pt>
                <c:pt idx="94">
                  <c:v>87.096358995607346</c:v>
                </c:pt>
                <c:pt idx="95">
                  <c:v>89.125093813373795</c:v>
                </c:pt>
                <c:pt idx="96">
                  <c:v>91.201083935590191</c:v>
                </c:pt>
                <c:pt idx="97">
                  <c:v>93.325430079698307</c:v>
                </c:pt>
                <c:pt idx="98">
                  <c:v>95.499258602142746</c:v>
                </c:pt>
                <c:pt idx="99">
                  <c:v>97.7237220955802</c:v>
                </c:pt>
                <c:pt idx="100">
                  <c:v>100</c:v>
                </c:pt>
                <c:pt idx="101">
                  <c:v>102.32929922807541</c:v>
                </c:pt>
                <c:pt idx="102">
                  <c:v>104.71285480508993</c:v>
                </c:pt>
                <c:pt idx="103">
                  <c:v>107.15193052376063</c:v>
                </c:pt>
                <c:pt idx="104">
                  <c:v>109.64781961431846</c:v>
                </c:pt>
                <c:pt idx="105">
                  <c:v>112.20184543019631</c:v>
                </c:pt>
                <c:pt idx="106">
                  <c:v>114.81536214968821</c:v>
                </c:pt>
                <c:pt idx="107">
                  <c:v>117.48975549395288</c:v>
                </c:pt>
                <c:pt idx="108">
                  <c:v>120.22644346174121</c:v>
                </c:pt>
                <c:pt idx="109">
                  <c:v>123.02687708123807</c:v>
                </c:pt>
                <c:pt idx="110">
                  <c:v>125.89254117941661</c:v>
                </c:pt>
                <c:pt idx="111">
                  <c:v>128.82495516931328</c:v>
                </c:pt>
                <c:pt idx="112">
                  <c:v>131.82567385564056</c:v>
                </c:pt>
                <c:pt idx="113">
                  <c:v>134.89628825916523</c:v>
                </c:pt>
                <c:pt idx="114">
                  <c:v>138.03842646028832</c:v>
                </c:pt>
                <c:pt idx="115">
                  <c:v>141.25375446227523</c:v>
                </c:pt>
                <c:pt idx="116">
                  <c:v>144.54397707459253</c:v>
                </c:pt>
                <c:pt idx="117">
                  <c:v>147.91083881682053</c:v>
                </c:pt>
                <c:pt idx="118">
                  <c:v>151.35612484362056</c:v>
                </c:pt>
                <c:pt idx="119">
                  <c:v>154.88166189124789</c:v>
                </c:pt>
                <c:pt idx="120">
                  <c:v>158.48931924611108</c:v>
                </c:pt>
                <c:pt idx="121">
                  <c:v>162.1810097358927</c:v>
                </c:pt>
                <c:pt idx="122">
                  <c:v>165.95869074375574</c:v>
                </c:pt>
                <c:pt idx="123">
                  <c:v>169.8243652461741</c:v>
                </c:pt>
                <c:pt idx="124">
                  <c:v>173.78008287493719</c:v>
                </c:pt>
                <c:pt idx="125">
                  <c:v>177.82794100389191</c:v>
                </c:pt>
                <c:pt idx="126">
                  <c:v>181.97008586099795</c:v>
                </c:pt>
                <c:pt idx="127">
                  <c:v>186.20871366628631</c:v>
                </c:pt>
                <c:pt idx="128">
                  <c:v>190.54607179632424</c:v>
                </c:pt>
                <c:pt idx="129">
                  <c:v>194.98445997580404</c:v>
                </c:pt>
                <c:pt idx="130">
                  <c:v>199.52623149688745</c:v>
                </c:pt>
                <c:pt idx="131">
                  <c:v>204.17379446695239</c:v>
                </c:pt>
                <c:pt idx="132">
                  <c:v>208.92961308540333</c:v>
                </c:pt>
                <c:pt idx="133">
                  <c:v>213.79620895022259</c:v>
                </c:pt>
                <c:pt idx="134">
                  <c:v>218.77616239495458</c:v>
                </c:pt>
                <c:pt idx="135">
                  <c:v>223.87211385683327</c:v>
                </c:pt>
                <c:pt idx="136">
                  <c:v>229.08676527677656</c:v>
                </c:pt>
                <c:pt idx="137">
                  <c:v>234.42288153199144</c:v>
                </c:pt>
                <c:pt idx="138">
                  <c:v>239.88329190194824</c:v>
                </c:pt>
                <c:pt idx="139">
                  <c:v>245.47089156850217</c:v>
                </c:pt>
                <c:pt idx="140">
                  <c:v>251.18864315095712</c:v>
                </c:pt>
                <c:pt idx="141">
                  <c:v>257.03957827688544</c:v>
                </c:pt>
                <c:pt idx="142">
                  <c:v>263.0267991895372</c:v>
                </c:pt>
                <c:pt idx="143">
                  <c:v>269.15348039269054</c:v>
                </c:pt>
                <c:pt idx="144">
                  <c:v>275.42287033381558</c:v>
                </c:pt>
                <c:pt idx="145">
                  <c:v>281.83829312644428</c:v>
                </c:pt>
                <c:pt idx="146">
                  <c:v>288.40315031265942</c:v>
                </c:pt>
                <c:pt idx="147">
                  <c:v>295.12092266663734</c:v>
                </c:pt>
                <c:pt idx="148">
                  <c:v>301.99517204020032</c:v>
                </c:pt>
                <c:pt idx="149">
                  <c:v>309.02954325135772</c:v>
                </c:pt>
                <c:pt idx="150">
                  <c:v>316.22776601683654</c:v>
                </c:pt>
                <c:pt idx="151">
                  <c:v>323.59365692962683</c:v>
                </c:pt>
                <c:pt idx="152">
                  <c:v>331.13112148258955</c:v>
                </c:pt>
                <c:pt idx="153">
                  <c:v>338.84415613920095</c:v>
                </c:pt>
                <c:pt idx="154">
                  <c:v>346.73685045252995</c:v>
                </c:pt>
                <c:pt idx="155">
                  <c:v>354.81338923357373</c:v>
                </c:pt>
                <c:pt idx="156">
                  <c:v>363.07805477009953</c:v>
                </c:pt>
                <c:pt idx="157">
                  <c:v>371.53522909717071</c:v>
                </c:pt>
                <c:pt idx="158">
                  <c:v>380.18939632055924</c:v>
                </c:pt>
                <c:pt idx="159">
                  <c:v>389.04514499427859</c:v>
                </c:pt>
                <c:pt idx="160">
                  <c:v>398.10717055349511</c:v>
                </c:pt>
                <c:pt idx="161">
                  <c:v>407.38027780411051</c:v>
                </c:pt>
                <c:pt idx="162">
                  <c:v>416.86938347033305</c:v>
                </c:pt>
                <c:pt idx="163">
                  <c:v>426.57951880159032</c:v>
                </c:pt>
                <c:pt idx="164">
                  <c:v>436.51583224016343</c:v>
                </c:pt>
                <c:pt idx="165">
                  <c:v>446.68359215096052</c:v>
                </c:pt>
                <c:pt idx="166">
                  <c:v>457.08818961487231</c:v>
                </c:pt>
                <c:pt idx="167">
                  <c:v>467.7351412871954</c:v>
                </c:pt>
                <c:pt idx="168">
                  <c:v>478.63009232263539</c:v>
                </c:pt>
                <c:pt idx="169">
                  <c:v>489.77881936844324</c:v>
                </c:pt>
                <c:pt idx="170">
                  <c:v>501.18723362726911</c:v>
                </c:pt>
                <c:pt idx="171">
                  <c:v>512.86138399136155</c:v>
                </c:pt>
                <c:pt idx="172">
                  <c:v>524.80746024976918</c:v>
                </c:pt>
                <c:pt idx="173">
                  <c:v>537.03179637024925</c:v>
                </c:pt>
                <c:pt idx="174">
                  <c:v>549.54087385762091</c:v>
                </c:pt>
                <c:pt idx="175">
                  <c:v>562.34132519034529</c:v>
                </c:pt>
                <c:pt idx="176">
                  <c:v>575.43993733715297</c:v>
                </c:pt>
                <c:pt idx="177">
                  <c:v>588.84365535558493</c:v>
                </c:pt>
                <c:pt idx="178">
                  <c:v>602.55958607435355</c:v>
                </c:pt>
                <c:pt idx="179">
                  <c:v>616.59500186147773</c:v>
                </c:pt>
                <c:pt idx="180">
                  <c:v>630.95734448018868</c:v>
                </c:pt>
                <c:pt idx="181">
                  <c:v>645.65422903465083</c:v>
                </c:pt>
                <c:pt idx="182">
                  <c:v>660.69344800759109</c:v>
                </c:pt>
                <c:pt idx="183">
                  <c:v>676.08297539197679</c:v>
                </c:pt>
                <c:pt idx="184">
                  <c:v>691.83097091893126</c:v>
                </c:pt>
                <c:pt idx="185">
                  <c:v>707.94578438413259</c:v>
                </c:pt>
                <c:pt idx="186">
                  <c:v>724.43596007498434</c:v>
                </c:pt>
                <c:pt idx="187">
                  <c:v>741.3102413009118</c:v>
                </c:pt>
                <c:pt idx="188">
                  <c:v>758.57757502917775</c:v>
                </c:pt>
                <c:pt idx="189">
                  <c:v>776.24711662868572</c:v>
                </c:pt>
                <c:pt idx="190">
                  <c:v>794.32823472427515</c:v>
                </c:pt>
                <c:pt idx="191">
                  <c:v>812.83051616409261</c:v>
                </c:pt>
                <c:pt idx="192">
                  <c:v>831.76377110266412</c:v>
                </c:pt>
                <c:pt idx="193">
                  <c:v>851.13803820236933</c:v>
                </c:pt>
                <c:pt idx="194">
                  <c:v>870.96358995607341</c:v>
                </c:pt>
                <c:pt idx="195">
                  <c:v>891.25093813373792</c:v>
                </c:pt>
                <c:pt idx="196">
                  <c:v>912.01083935590179</c:v>
                </c:pt>
                <c:pt idx="197">
                  <c:v>933.25430079698299</c:v>
                </c:pt>
                <c:pt idx="198">
                  <c:v>954.99258602142754</c:v>
                </c:pt>
                <c:pt idx="199">
                  <c:v>977.23722095580194</c:v>
                </c:pt>
                <c:pt idx="200">
                  <c:v>1000</c:v>
                </c:pt>
                <c:pt idx="201">
                  <c:v>1023.2929922807541</c:v>
                </c:pt>
                <c:pt idx="202">
                  <c:v>1047.1285480508993</c:v>
                </c:pt>
                <c:pt idx="203">
                  <c:v>1071.5193052376062</c:v>
                </c:pt>
                <c:pt idx="204">
                  <c:v>1096.4781961431847</c:v>
                </c:pt>
                <c:pt idx="205">
                  <c:v>1122.0184543019632</c:v>
                </c:pt>
                <c:pt idx="206">
                  <c:v>1148.1536214968821</c:v>
                </c:pt>
                <c:pt idx="207">
                  <c:v>1174.8975549395288</c:v>
                </c:pt>
                <c:pt idx="208">
                  <c:v>1202.264434617412</c:v>
                </c:pt>
                <c:pt idx="209">
                  <c:v>1230.2687708123808</c:v>
                </c:pt>
                <c:pt idx="210">
                  <c:v>1258.9254117941662</c:v>
                </c:pt>
                <c:pt idx="211">
                  <c:v>1288.2495516931326</c:v>
                </c:pt>
                <c:pt idx="212">
                  <c:v>1318.2567385564057</c:v>
                </c:pt>
                <c:pt idx="213">
                  <c:v>1348.9628825916523</c:v>
                </c:pt>
                <c:pt idx="214">
                  <c:v>1380.3842646028831</c:v>
                </c:pt>
                <c:pt idx="215">
                  <c:v>1412.5375446227524</c:v>
                </c:pt>
                <c:pt idx="216">
                  <c:v>1445.4397707459254</c:v>
                </c:pt>
                <c:pt idx="217">
                  <c:v>1479.1083881682052</c:v>
                </c:pt>
                <c:pt idx="218">
                  <c:v>1513.5612484362057</c:v>
                </c:pt>
                <c:pt idx="219">
                  <c:v>1548.8166189124788</c:v>
                </c:pt>
                <c:pt idx="220">
                  <c:v>1584.8931924611106</c:v>
                </c:pt>
                <c:pt idx="221">
                  <c:v>1621.8100973589271</c:v>
                </c:pt>
                <c:pt idx="222">
                  <c:v>1659.5869074375573</c:v>
                </c:pt>
                <c:pt idx="223">
                  <c:v>1698.243652461741</c:v>
                </c:pt>
                <c:pt idx="224">
                  <c:v>1737.8008287493717</c:v>
                </c:pt>
                <c:pt idx="225">
                  <c:v>1778.2794100389192</c:v>
                </c:pt>
                <c:pt idx="226">
                  <c:v>1819.7008586099794</c:v>
                </c:pt>
                <c:pt idx="227">
                  <c:v>1862.087136662863</c:v>
                </c:pt>
                <c:pt idx="228">
                  <c:v>1905.4607179632424</c:v>
                </c:pt>
                <c:pt idx="229">
                  <c:v>1949.8445997580404</c:v>
                </c:pt>
                <c:pt idx="230">
                  <c:v>1995.2623149688743</c:v>
                </c:pt>
                <c:pt idx="231">
                  <c:v>2041.7379446695238</c:v>
                </c:pt>
                <c:pt idx="232">
                  <c:v>2089.2961308540334</c:v>
                </c:pt>
                <c:pt idx="233">
                  <c:v>2137.9620895022258</c:v>
                </c:pt>
                <c:pt idx="234">
                  <c:v>2187.761623949546</c:v>
                </c:pt>
                <c:pt idx="235">
                  <c:v>2238.7211385683327</c:v>
                </c:pt>
                <c:pt idx="236">
                  <c:v>2290.8676527677658</c:v>
                </c:pt>
                <c:pt idx="237">
                  <c:v>2344.2288153199142</c:v>
                </c:pt>
                <c:pt idx="238">
                  <c:v>2398.8329190194822</c:v>
                </c:pt>
                <c:pt idx="239">
                  <c:v>2454.7089156850216</c:v>
                </c:pt>
                <c:pt idx="240">
                  <c:v>2511.8864315095711</c:v>
                </c:pt>
                <c:pt idx="241">
                  <c:v>2570.3957827688546</c:v>
                </c:pt>
                <c:pt idx="242">
                  <c:v>2630.2679918953718</c:v>
                </c:pt>
                <c:pt idx="243">
                  <c:v>2691.5348039269052</c:v>
                </c:pt>
                <c:pt idx="244">
                  <c:v>2754.2287033381558</c:v>
                </c:pt>
                <c:pt idx="245">
                  <c:v>2818.3829312644425</c:v>
                </c:pt>
                <c:pt idx="246">
                  <c:v>2884.0315031265945</c:v>
                </c:pt>
                <c:pt idx="247">
                  <c:v>2951.2092266663731</c:v>
                </c:pt>
                <c:pt idx="248">
                  <c:v>3019.951720402003</c:v>
                </c:pt>
                <c:pt idx="249">
                  <c:v>3090.295432513577</c:v>
                </c:pt>
                <c:pt idx="250">
                  <c:v>3162.2776601683654</c:v>
                </c:pt>
                <c:pt idx="251">
                  <c:v>3235.9365692962679</c:v>
                </c:pt>
                <c:pt idx="252">
                  <c:v>3311.3112148258956</c:v>
                </c:pt>
                <c:pt idx="253">
                  <c:v>3388.4415613920096</c:v>
                </c:pt>
                <c:pt idx="254">
                  <c:v>3467.3685045252992</c:v>
                </c:pt>
                <c:pt idx="255">
                  <c:v>3548.1338923357371</c:v>
                </c:pt>
                <c:pt idx="256">
                  <c:v>3630.7805477009952</c:v>
                </c:pt>
                <c:pt idx="257">
                  <c:v>3715.3522909717071</c:v>
                </c:pt>
                <c:pt idx="258">
                  <c:v>3801.8939632055922</c:v>
                </c:pt>
                <c:pt idx="259">
                  <c:v>3890.451449942786</c:v>
                </c:pt>
                <c:pt idx="260">
                  <c:v>3981.071705534951</c:v>
                </c:pt>
                <c:pt idx="261">
                  <c:v>4073.8027780411048</c:v>
                </c:pt>
                <c:pt idx="262">
                  <c:v>4168.693834703331</c:v>
                </c:pt>
                <c:pt idx="263">
                  <c:v>4265.7951880159035</c:v>
                </c:pt>
                <c:pt idx="264">
                  <c:v>4365.158322401634</c:v>
                </c:pt>
                <c:pt idx="265">
                  <c:v>4466.8359215096052</c:v>
                </c:pt>
                <c:pt idx="266">
                  <c:v>4570.8818961487232</c:v>
                </c:pt>
                <c:pt idx="267">
                  <c:v>4677.3514128719544</c:v>
                </c:pt>
                <c:pt idx="268">
                  <c:v>4786.3009232263539</c:v>
                </c:pt>
                <c:pt idx="269">
                  <c:v>4897.7881936844324</c:v>
                </c:pt>
                <c:pt idx="270">
                  <c:v>5011.8723362726905</c:v>
                </c:pt>
                <c:pt idx="271">
                  <c:v>5128.6138399136153</c:v>
                </c:pt>
                <c:pt idx="272">
                  <c:v>5248.0746024976916</c:v>
                </c:pt>
                <c:pt idx="273">
                  <c:v>5370.3179637024932</c:v>
                </c:pt>
                <c:pt idx="274">
                  <c:v>5495.4087385762095</c:v>
                </c:pt>
                <c:pt idx="275">
                  <c:v>5623.4132519034529</c:v>
                </c:pt>
                <c:pt idx="276">
                  <c:v>5754.3993733715297</c:v>
                </c:pt>
                <c:pt idx="277">
                  <c:v>5888.43655355585</c:v>
                </c:pt>
                <c:pt idx="278">
                  <c:v>6025.595860743535</c:v>
                </c:pt>
                <c:pt idx="279">
                  <c:v>6165.9500186147779</c:v>
                </c:pt>
                <c:pt idx="280">
                  <c:v>6309.5734448018875</c:v>
                </c:pt>
                <c:pt idx="281">
                  <c:v>6456.5422903465087</c:v>
                </c:pt>
                <c:pt idx="282">
                  <c:v>6606.9344800759118</c:v>
                </c:pt>
                <c:pt idx="283">
                  <c:v>6760.8297539197674</c:v>
                </c:pt>
                <c:pt idx="284">
                  <c:v>6918.3097091893123</c:v>
                </c:pt>
                <c:pt idx="285">
                  <c:v>7079.4578438413255</c:v>
                </c:pt>
                <c:pt idx="286">
                  <c:v>7244.3596007498436</c:v>
                </c:pt>
                <c:pt idx="287">
                  <c:v>7413.1024130091182</c:v>
                </c:pt>
                <c:pt idx="288">
                  <c:v>7585.7757502917784</c:v>
                </c:pt>
                <c:pt idx="289">
                  <c:v>7762.4711662868567</c:v>
                </c:pt>
                <c:pt idx="290">
                  <c:v>7943.2823472427517</c:v>
                </c:pt>
                <c:pt idx="291">
                  <c:v>8128.3051616409257</c:v>
                </c:pt>
                <c:pt idx="292">
                  <c:v>8317.6377110266421</c:v>
                </c:pt>
                <c:pt idx="293">
                  <c:v>8511.3803820236935</c:v>
                </c:pt>
                <c:pt idx="294">
                  <c:v>8709.6358995607334</c:v>
                </c:pt>
                <c:pt idx="295">
                  <c:v>8912.5093813373787</c:v>
                </c:pt>
                <c:pt idx="296">
                  <c:v>9120.1083935590177</c:v>
                </c:pt>
                <c:pt idx="297">
                  <c:v>9332.5430079698308</c:v>
                </c:pt>
                <c:pt idx="298">
                  <c:v>9549.9258602142745</c:v>
                </c:pt>
                <c:pt idx="299">
                  <c:v>9772.3722095580197</c:v>
                </c:pt>
                <c:pt idx="300">
                  <c:v>10000</c:v>
                </c:pt>
                <c:pt idx="301">
                  <c:v>10232.929922807542</c:v>
                </c:pt>
                <c:pt idx="302">
                  <c:v>10471.285480508994</c:v>
                </c:pt>
                <c:pt idx="303">
                  <c:v>10715.193052376062</c:v>
                </c:pt>
                <c:pt idx="304">
                  <c:v>10964.781961431847</c:v>
                </c:pt>
                <c:pt idx="305">
                  <c:v>11220.184543019632</c:v>
                </c:pt>
                <c:pt idx="306">
                  <c:v>11481.536214968821</c:v>
                </c:pt>
                <c:pt idx="307">
                  <c:v>11748.975549395289</c:v>
                </c:pt>
                <c:pt idx="308">
                  <c:v>12022.64434617412</c:v>
                </c:pt>
                <c:pt idx="309">
                  <c:v>12302.687708123807</c:v>
                </c:pt>
                <c:pt idx="310">
                  <c:v>12589.254117941662</c:v>
                </c:pt>
                <c:pt idx="311">
                  <c:v>12882.495516931327</c:v>
                </c:pt>
                <c:pt idx="312">
                  <c:v>13182.567385564056</c:v>
                </c:pt>
                <c:pt idx="313">
                  <c:v>13489.628825916521</c:v>
                </c:pt>
                <c:pt idx="314">
                  <c:v>13803.842646028832</c:v>
                </c:pt>
                <c:pt idx="315">
                  <c:v>14125.375446227525</c:v>
                </c:pt>
                <c:pt idx="316">
                  <c:v>14454.397707459255</c:v>
                </c:pt>
                <c:pt idx="317">
                  <c:v>14791.083881682052</c:v>
                </c:pt>
                <c:pt idx="318">
                  <c:v>15135.612484362058</c:v>
                </c:pt>
                <c:pt idx="319">
                  <c:v>15488.166189124788</c:v>
                </c:pt>
                <c:pt idx="320">
                  <c:v>15848.931924611106</c:v>
                </c:pt>
                <c:pt idx="321">
                  <c:v>16218.100973589271</c:v>
                </c:pt>
                <c:pt idx="322">
                  <c:v>16595.869074375572</c:v>
                </c:pt>
                <c:pt idx="323">
                  <c:v>16982.436524617409</c:v>
                </c:pt>
                <c:pt idx="324">
                  <c:v>17378.008287493718</c:v>
                </c:pt>
                <c:pt idx="325">
                  <c:v>17782.794100389194</c:v>
                </c:pt>
                <c:pt idx="326">
                  <c:v>18197.008586099793</c:v>
                </c:pt>
                <c:pt idx="327">
                  <c:v>18620.871366628631</c:v>
                </c:pt>
                <c:pt idx="328">
                  <c:v>19054.607179632425</c:v>
                </c:pt>
                <c:pt idx="329">
                  <c:v>19498.445997580406</c:v>
                </c:pt>
                <c:pt idx="330">
                  <c:v>19952.623149688745</c:v>
                </c:pt>
                <c:pt idx="331">
                  <c:v>20417.379446695239</c:v>
                </c:pt>
                <c:pt idx="332">
                  <c:v>20892.961308540333</c:v>
                </c:pt>
                <c:pt idx="333">
                  <c:v>21379.620895022261</c:v>
                </c:pt>
                <c:pt idx="334">
                  <c:v>21877.616239495459</c:v>
                </c:pt>
                <c:pt idx="335">
                  <c:v>22387.211385683328</c:v>
                </c:pt>
                <c:pt idx="336">
                  <c:v>22908.676527677657</c:v>
                </c:pt>
                <c:pt idx="337">
                  <c:v>23442.288153199144</c:v>
                </c:pt>
                <c:pt idx="338">
                  <c:v>23988.329190194825</c:v>
                </c:pt>
                <c:pt idx="339">
                  <c:v>24547.089156850216</c:v>
                </c:pt>
                <c:pt idx="340">
                  <c:v>25118.864315095714</c:v>
                </c:pt>
                <c:pt idx="341">
                  <c:v>25703.957827688548</c:v>
                </c:pt>
                <c:pt idx="342">
                  <c:v>26302.67991895372</c:v>
                </c:pt>
                <c:pt idx="343">
                  <c:v>26915.348039269054</c:v>
                </c:pt>
                <c:pt idx="344">
                  <c:v>27542.287033381555</c:v>
                </c:pt>
                <c:pt idx="345">
                  <c:v>28183.829312644426</c:v>
                </c:pt>
                <c:pt idx="346">
                  <c:v>28840.315031265945</c:v>
                </c:pt>
                <c:pt idx="347">
                  <c:v>29512.092266663731</c:v>
                </c:pt>
                <c:pt idx="348">
                  <c:v>30199.51720402003</c:v>
                </c:pt>
                <c:pt idx="349">
                  <c:v>30902.954325135772</c:v>
                </c:pt>
                <c:pt idx="350">
                  <c:v>31622.776601683654</c:v>
                </c:pt>
                <c:pt idx="351">
                  <c:v>32359.365692962681</c:v>
                </c:pt>
                <c:pt idx="352">
                  <c:v>33113.112148258959</c:v>
                </c:pt>
                <c:pt idx="353">
                  <c:v>33884.415613920093</c:v>
                </c:pt>
                <c:pt idx="354">
                  <c:v>34673.685045252991</c:v>
                </c:pt>
                <c:pt idx="355">
                  <c:v>35481.338923357376</c:v>
                </c:pt>
                <c:pt idx="356">
                  <c:v>36307.805477009955</c:v>
                </c:pt>
                <c:pt idx="357">
                  <c:v>37153.522909717067</c:v>
                </c:pt>
                <c:pt idx="358">
                  <c:v>38018.939632055924</c:v>
                </c:pt>
                <c:pt idx="359">
                  <c:v>38904.51449942786</c:v>
                </c:pt>
                <c:pt idx="360">
                  <c:v>39810.717055349509</c:v>
                </c:pt>
                <c:pt idx="361">
                  <c:v>40738.027780411052</c:v>
                </c:pt>
                <c:pt idx="362">
                  <c:v>41686.938347033305</c:v>
                </c:pt>
                <c:pt idx="363">
                  <c:v>42657.951880159031</c:v>
                </c:pt>
                <c:pt idx="364">
                  <c:v>43651.583224016344</c:v>
                </c:pt>
                <c:pt idx="365">
                  <c:v>44668.359215096054</c:v>
                </c:pt>
                <c:pt idx="366">
                  <c:v>45708.818961487232</c:v>
                </c:pt>
                <c:pt idx="367">
                  <c:v>46773.514128719544</c:v>
                </c:pt>
                <c:pt idx="368">
                  <c:v>47863.009232263539</c:v>
                </c:pt>
                <c:pt idx="369">
                  <c:v>48977.881936844322</c:v>
                </c:pt>
                <c:pt idx="370">
                  <c:v>50118.723362726909</c:v>
                </c:pt>
                <c:pt idx="371">
                  <c:v>51286.138399136158</c:v>
                </c:pt>
                <c:pt idx="372">
                  <c:v>52480.746024976914</c:v>
                </c:pt>
                <c:pt idx="373">
                  <c:v>53703.179637024929</c:v>
                </c:pt>
                <c:pt idx="374">
                  <c:v>54954.087385762097</c:v>
                </c:pt>
                <c:pt idx="375">
                  <c:v>56234.132519034531</c:v>
                </c:pt>
                <c:pt idx="376">
                  <c:v>57543.993733715295</c:v>
                </c:pt>
                <c:pt idx="377">
                  <c:v>58884.3655355585</c:v>
                </c:pt>
                <c:pt idx="378">
                  <c:v>60255.95860743535</c:v>
                </c:pt>
                <c:pt idx="379">
                  <c:v>61659.500186147779</c:v>
                </c:pt>
                <c:pt idx="380">
                  <c:v>63095.734448018869</c:v>
                </c:pt>
                <c:pt idx="381">
                  <c:v>64565.422903465085</c:v>
                </c:pt>
                <c:pt idx="382">
                  <c:v>66069.344800759107</c:v>
                </c:pt>
                <c:pt idx="383">
                  <c:v>67608.29753919768</c:v>
                </c:pt>
                <c:pt idx="384">
                  <c:v>69183.097091893127</c:v>
                </c:pt>
                <c:pt idx="385">
                  <c:v>70794.578438413257</c:v>
                </c:pt>
                <c:pt idx="386">
                  <c:v>72443.596007498432</c:v>
                </c:pt>
                <c:pt idx="387">
                  <c:v>74131.024130091173</c:v>
                </c:pt>
                <c:pt idx="388">
                  <c:v>75857.757502917782</c:v>
                </c:pt>
                <c:pt idx="389">
                  <c:v>77624.711662868562</c:v>
                </c:pt>
                <c:pt idx="390">
                  <c:v>79432.823472427524</c:v>
                </c:pt>
                <c:pt idx="391">
                  <c:v>81283.051616409255</c:v>
                </c:pt>
                <c:pt idx="392">
                  <c:v>83176.377110266418</c:v>
                </c:pt>
                <c:pt idx="393">
                  <c:v>85113.803820236935</c:v>
                </c:pt>
                <c:pt idx="394">
                  <c:v>87096.358995607341</c:v>
                </c:pt>
                <c:pt idx="395">
                  <c:v>89125.093813373795</c:v>
                </c:pt>
                <c:pt idx="396">
                  <c:v>91201.083935590184</c:v>
                </c:pt>
                <c:pt idx="397">
                  <c:v>93325.430079698301</c:v>
                </c:pt>
                <c:pt idx="398">
                  <c:v>95499.258602142756</c:v>
                </c:pt>
                <c:pt idx="399">
                  <c:v>97723.722095580189</c:v>
                </c:pt>
              </c:numCache>
            </c:numRef>
          </c:xVal>
          <c:yVal>
            <c:numRef>
              <c:f>LGsheet!$P$10:$P$409</c:f>
              <c:numCache>
                <c:formatCode>General</c:formatCode>
                <c:ptCount val="400"/>
                <c:pt idx="0">
                  <c:v>85.973901657585301</c:v>
                </c:pt>
                <c:pt idx="1">
                  <c:v>85.880512481322498</c:v>
                </c:pt>
                <c:pt idx="2">
                  <c:v>85.784975797648201</c:v>
                </c:pt>
                <c:pt idx="3">
                  <c:v>85.687243556757934</c:v>
                </c:pt>
                <c:pt idx="4">
                  <c:v>85.587266728655862</c:v>
                </c:pt>
                <c:pt idx="5">
                  <c:v>85.484995290024216</c:v>
                </c:pt>
                <c:pt idx="6">
                  <c:v>85.380378211451671</c:v>
                </c:pt>
                <c:pt idx="7">
                  <c:v>85.273363445073315</c:v>
                </c:pt>
                <c:pt idx="8">
                  <c:v>85.163897912677882</c:v>
                </c:pt>
                <c:pt idx="9">
                  <c:v>85.051927494343644</c:v>
                </c:pt>
                <c:pt idx="10">
                  <c:v>84.937397017667564</c:v>
                </c:pt>
                <c:pt idx="11">
                  <c:v>84.820250247657455</c:v>
                </c:pt>
                <c:pt idx="12">
                  <c:v>84.700429877362438</c:v>
                </c:pt>
                <c:pt idx="13">
                  <c:v>84.577877519320921</c:v>
                </c:pt>
                <c:pt idx="14">
                  <c:v>84.452533697912557</c:v>
                </c:pt>
                <c:pt idx="15">
                  <c:v>84.324337842705148</c:v>
                </c:pt>
                <c:pt idx="16">
                  <c:v>84.193228282894424</c:v>
                </c:pt>
                <c:pt idx="17">
                  <c:v>84.059142242940666</c:v>
                </c:pt>
                <c:pt idx="18">
                  <c:v>83.92201583951379</c:v>
                </c:pt>
                <c:pt idx="19">
                  <c:v>83.781784079864508</c:v>
                </c:pt>
                <c:pt idx="20">
                  <c:v>83.638380861747578</c:v>
                </c:pt>
                <c:pt idx="21">
                  <c:v>83.491738975031197</c:v>
                </c:pt>
                <c:pt idx="22">
                  <c:v>83.341790105133725</c:v>
                </c:pt>
                <c:pt idx="23">
                  <c:v>83.188464838439089</c:v>
                </c:pt>
                <c:pt idx="24">
                  <c:v>83.03169266984942</c:v>
                </c:pt>
                <c:pt idx="25">
                  <c:v>82.871402012644467</c:v>
                </c:pt>
                <c:pt idx="26">
                  <c:v>82.707520210825706</c:v>
                </c:pt>
                <c:pt idx="27">
                  <c:v>82.539973554133496</c:v>
                </c:pt>
                <c:pt idx="28">
                  <c:v>82.368687295936184</c:v>
                </c:pt>
                <c:pt idx="29">
                  <c:v>82.193585674199994</c:v>
                </c:pt>
                <c:pt idx="30">
                  <c:v>82.014591935759711</c:v>
                </c:pt>
                <c:pt idx="31">
                  <c:v>81.831628364121755</c:v>
                </c:pt>
                <c:pt idx="32">
                  <c:v>81.644616311041105</c:v>
                </c:pt>
                <c:pt idx="33">
                  <c:v>81.45347623212659</c:v>
                </c:pt>
                <c:pt idx="34">
                  <c:v>81.25812772673936</c:v>
                </c:pt>
                <c:pt idx="35">
                  <c:v>81.058489582461405</c:v>
                </c:pt>
                <c:pt idx="36">
                  <c:v>80.854479824422697</c:v>
                </c:pt>
                <c:pt idx="37">
                  <c:v>80.646015769785876</c:v>
                </c:pt>
                <c:pt idx="38">
                  <c:v>80.433014087700116</c:v>
                </c:pt>
                <c:pt idx="39">
                  <c:v>80.215390865045151</c:v>
                </c:pt>
                <c:pt idx="40">
                  <c:v>79.993061678297579</c:v>
                </c:pt>
                <c:pt idx="41">
                  <c:v>79.765941671861228</c:v>
                </c:pt>
                <c:pt idx="42">
                  <c:v>79.53394564321195</c:v>
                </c:pt>
                <c:pt idx="43">
                  <c:v>79.296988135215656</c:v>
                </c:pt>
                <c:pt idx="44">
                  <c:v>79.054983535985443</c:v>
                </c:pt>
                <c:pt idx="45">
                  <c:v>78.80784618664849</c:v>
                </c:pt>
                <c:pt idx="46">
                  <c:v>78.555490497398594</c:v>
                </c:pt>
                <c:pt idx="47">
                  <c:v>78.297831072211096</c:v>
                </c:pt>
                <c:pt idx="48">
                  <c:v>78.034782842598162</c:v>
                </c:pt>
                <c:pt idx="49">
                  <c:v>77.766261210779646</c:v>
                </c:pt>
                <c:pt idx="50">
                  <c:v>77.492182202639569</c:v>
                </c:pt>
                <c:pt idx="51">
                  <c:v>77.212462630830473</c:v>
                </c:pt>
                <c:pt idx="52">
                  <c:v>76.927020268376495</c:v>
                </c:pt>
                <c:pt idx="53">
                  <c:v>76.635774033110678</c:v>
                </c:pt>
                <c:pt idx="54">
                  <c:v>76.338644183262346</c:v>
                </c:pt>
                <c:pt idx="55">
                  <c:v>76.035552524487173</c:v>
                </c:pt>
                <c:pt idx="56">
                  <c:v>75.726422628602336</c:v>
                </c:pt>
                <c:pt idx="57">
                  <c:v>75.411180064256015</c:v>
                </c:pt>
                <c:pt idx="58">
                  <c:v>75.089752639718938</c:v>
                </c:pt>
                <c:pt idx="59">
                  <c:v>74.762070657940001</c:v>
                </c:pt>
                <c:pt idx="60">
                  <c:v>74.428067183953544</c:v>
                </c:pt>
                <c:pt idx="61">
                  <c:v>74.087678324666726</c:v>
                </c:pt>
                <c:pt idx="62">
                  <c:v>73.740843520985493</c:v>
                </c:pt>
                <c:pt idx="63">
                  <c:v>73.387505852163557</c:v>
                </c:pt>
                <c:pt idx="64">
                  <c:v>73.02761235217352</c:v>
                </c:pt>
                <c:pt idx="65">
                  <c:v>72.661114337806652</c:v>
                </c:pt>
                <c:pt idx="66">
                  <c:v>72.287967748107974</c:v>
                </c:pt>
                <c:pt idx="67">
                  <c:v>71.908133494641788</c:v>
                </c:pt>
                <c:pt idx="68">
                  <c:v>71.521577821966204</c:v>
                </c:pt>
                <c:pt idx="69">
                  <c:v>71.128272677567111</c:v>
                </c:pt>
                <c:pt idx="70">
                  <c:v>70.728196090368073</c:v>
                </c:pt>
                <c:pt idx="71">
                  <c:v>70.321332556789045</c:v>
                </c:pt>
                <c:pt idx="72">
                  <c:v>69.907673433178601</c:v>
                </c:pt>
                <c:pt idx="73">
                  <c:v>69.487217333286679</c:v>
                </c:pt>
                <c:pt idx="74">
                  <c:v>69.059970529285366</c:v>
                </c:pt>
                <c:pt idx="75">
                  <c:v>68.625947354679326</c:v>
                </c:pt>
                <c:pt idx="76">
                  <c:v>68.185170607280043</c:v>
                </c:pt>
                <c:pt idx="77">
                  <c:v>67.737671950250416</c:v>
                </c:pt>
                <c:pt idx="78">
                  <c:v>67.283492309058502</c:v>
                </c:pt>
                <c:pt idx="79">
                  <c:v>66.822682262016357</c:v>
                </c:pt>
                <c:pt idx="80">
                  <c:v>66.355302421922218</c:v>
                </c:pt>
                <c:pt idx="81">
                  <c:v>65.881423806174865</c:v>
                </c:pt>
                <c:pt idx="82">
                  <c:v>65.401128192592182</c:v>
                </c:pt>
                <c:pt idx="83">
                  <c:v>64.914508458043187</c:v>
                </c:pt>
                <c:pt idx="84">
                  <c:v>64.421668896896321</c:v>
                </c:pt>
                <c:pt idx="85">
                  <c:v>63.922725516204949</c:v>
                </c:pt>
                <c:pt idx="86">
                  <c:v>63.417806304489233</c:v>
                </c:pt>
                <c:pt idx="87">
                  <c:v>62.907051470943046</c:v>
                </c:pt>
                <c:pt idx="88">
                  <c:v>62.390613651892679</c:v>
                </c:pt>
                <c:pt idx="89">
                  <c:v>61.86865808136767</c:v>
                </c:pt>
                <c:pt idx="90">
                  <c:v>61.341362722712766</c:v>
                </c:pt>
                <c:pt idx="91">
                  <c:v>60.80891835827974</c:v>
                </c:pt>
                <c:pt idx="92">
                  <c:v>60.271528634386272</c:v>
                </c:pt>
                <c:pt idx="93">
                  <c:v>59.72941005892249</c:v>
                </c:pt>
                <c:pt idx="94">
                  <c:v>59.182791949220302</c:v>
                </c:pt>
                <c:pt idx="95">
                  <c:v>58.631916328079406</c:v>
                </c:pt>
                <c:pt idx="96">
                  <c:v>58.077037766165972</c:v>
                </c:pt>
                <c:pt idx="97">
                  <c:v>57.518423169361334</c:v>
                </c:pt>
                <c:pt idx="98">
                  <c:v>56.956351510040136</c:v>
                </c:pt>
                <c:pt idx="99">
                  <c:v>56.391113501692452</c:v>
                </c:pt>
                <c:pt idx="100">
                  <c:v>55.823011216773288</c:v>
                </c:pt>
                <c:pt idx="101">
                  <c:v>55.252357648155588</c:v>
                </c:pt>
                <c:pt idx="102">
                  <c:v>54.67947621507308</c:v>
                </c:pt>
                <c:pt idx="103">
                  <c:v>54.104700214973043</c:v>
                </c:pt>
                <c:pt idx="104">
                  <c:v>53.528372223223023</c:v>
                </c:pt>
                <c:pt idx="105">
                  <c:v>52.950843443151648</c:v>
                </c:pt>
                <c:pt idx="106">
                  <c:v>52.372473009420858</c:v>
                </c:pt>
                <c:pt idx="107">
                  <c:v>51.793627248230173</c:v>
                </c:pt>
                <c:pt idx="108">
                  <c:v>51.214678898326383</c:v>
                </c:pt>
                <c:pt idx="109">
                  <c:v>50.636006297232797</c:v>
                </c:pt>
                <c:pt idx="110">
                  <c:v>50.057992537507218</c:v>
                </c:pt>
                <c:pt idx="111">
                  <c:v>49.481024598183929</c:v>
                </c:pt>
                <c:pt idx="112">
                  <c:v>48.905492456845067</c:v>
                </c:pt>
                <c:pt idx="113">
                  <c:v>48.331788187992125</c:v>
                </c:pt>
                <c:pt idx="114">
                  <c:v>47.760305053551228</c:v>
                </c:pt>
                <c:pt idx="115">
                  <c:v>47.191436591434559</c:v>
                </c:pt>
                <c:pt idx="116">
                  <c:v>46.625575708101955</c:v>
                </c:pt>
                <c:pt idx="117">
                  <c:v>46.063113781013584</c:v>
                </c:pt>
                <c:pt idx="118">
                  <c:v>45.504439776741513</c:v>
                </c:pt>
                <c:pt idx="119">
                  <c:v>44.949939390317319</c:v>
                </c:pt>
                <c:pt idx="120">
                  <c:v>44.399994211135329</c:v>
                </c:pt>
                <c:pt idx="121">
                  <c:v>43.854980920415109</c:v>
                </c:pt>
                <c:pt idx="122">
                  <c:v>43.31527052485491</c:v>
                </c:pt>
                <c:pt idx="123">
                  <c:v>42.781227630689791</c:v>
                </c:pt>
                <c:pt idx="124">
                  <c:v>42.253209761907691</c:v>
                </c:pt>
                <c:pt idx="125">
                  <c:v>41.73156672588712</c:v>
                </c:pt>
                <c:pt idx="126">
                  <c:v>41.216640029202516</c:v>
                </c:pt>
                <c:pt idx="127">
                  <c:v>40.708762345814151</c:v>
                </c:pt>
                <c:pt idx="128">
                  <c:v>40.20825703932023</c:v>
                </c:pt>
                <c:pt idx="129">
                  <c:v>39.71543774041141</c:v>
                </c:pt>
                <c:pt idx="130">
                  <c:v>39.230607980139681</c:v>
                </c:pt>
                <c:pt idx="131">
                  <c:v>38.754060879099356</c:v>
                </c:pt>
                <c:pt idx="132">
                  <c:v>38.286078892127847</c:v>
                </c:pt>
                <c:pt idx="133">
                  <c:v>37.826933607669133</c:v>
                </c:pt>
                <c:pt idx="134">
                  <c:v>37.376885600512992</c:v>
                </c:pt>
                <c:pt idx="135">
                  <c:v>36.936184336227747</c:v>
                </c:pt>
                <c:pt idx="136">
                  <c:v>36.505068125249075</c:v>
                </c:pt>
                <c:pt idx="137">
                  <c:v>36.083764124273699</c:v>
                </c:pt>
                <c:pt idx="138">
                  <c:v>35.672488382335807</c:v>
                </c:pt>
                <c:pt idx="139">
                  <c:v>35.271445928715629</c:v>
                </c:pt>
                <c:pt idx="140">
                  <c:v>34.880830899644423</c:v>
                </c:pt>
                <c:pt idx="141">
                  <c:v>34.500826700626433</c:v>
                </c:pt>
                <c:pt idx="142">
                  <c:v>34.131606201094698</c:v>
                </c:pt>
                <c:pt idx="143">
                  <c:v>33.773331958051713</c:v>
                </c:pt>
                <c:pt idx="144">
                  <c:v>33.426156465315934</c:v>
                </c:pt>
                <c:pt idx="145">
                  <c:v>33.090222424997208</c:v>
                </c:pt>
                <c:pt idx="146">
                  <c:v>32.765663037855532</c:v>
                </c:pt>
                <c:pt idx="147">
                  <c:v>32.452602309255639</c:v>
                </c:pt>
                <c:pt idx="148">
                  <c:v>32.151155367511478</c:v>
                </c:pt>
                <c:pt idx="149">
                  <c:v>31.861428791513248</c:v>
                </c:pt>
                <c:pt idx="150">
                  <c:v>31.583520944649266</c:v>
                </c:pt>
                <c:pt idx="151">
                  <c:v>31.317522312162453</c:v>
                </c:pt>
                <c:pt idx="152">
                  <c:v>31.063515839225005</c:v>
                </c:pt>
                <c:pt idx="153">
                  <c:v>30.821577267159967</c:v>
                </c:pt>
                <c:pt idx="154">
                  <c:v>30.591775465395955</c:v>
                </c:pt>
                <c:pt idx="155">
                  <c:v>30.374172756894239</c:v>
                </c:pt>
                <c:pt idx="156">
                  <c:v>30.168825234947917</c:v>
                </c:pt>
                <c:pt idx="157">
                  <c:v>29.975783069408635</c:v>
                </c:pt>
                <c:pt idx="158">
                  <c:v>29.79509080055054</c:v>
                </c:pt>
                <c:pt idx="159">
                  <c:v>29.626787618933577</c:v>
                </c:pt>
                <c:pt idx="160">
                  <c:v>29.470907629773407</c:v>
                </c:pt>
                <c:pt idx="161">
                  <c:v>29.327480100468932</c:v>
                </c:pt>
                <c:pt idx="162">
                  <c:v>29.196529690071614</c:v>
                </c:pt>
                <c:pt idx="163">
                  <c:v>29.078076659613018</c:v>
                </c:pt>
                <c:pt idx="164">
                  <c:v>28.972137062329494</c:v>
                </c:pt>
                <c:pt idx="165">
                  <c:v>28.878722912940844</c:v>
                </c:pt>
                <c:pt idx="166">
                  <c:v>28.797842335252099</c:v>
                </c:pt>
                <c:pt idx="167">
                  <c:v>28.72949968745327</c:v>
                </c:pt>
                <c:pt idx="168">
                  <c:v>28.673695664593666</c:v>
                </c:pt>
                <c:pt idx="169">
                  <c:v>28.630427377804608</c:v>
                </c:pt>
                <c:pt idx="170">
                  <c:v>28.599688409936491</c:v>
                </c:pt>
                <c:pt idx="171">
                  <c:v>28.581468847367361</c:v>
                </c:pt>
                <c:pt idx="172">
                  <c:v>28.575755287826937</c:v>
                </c:pt>
                <c:pt idx="173">
                  <c:v>28.582530824167179</c:v>
                </c:pt>
                <c:pt idx="174">
                  <c:v>28.601775004095373</c:v>
                </c:pt>
                <c:pt idx="175">
                  <c:v>28.633463765972564</c:v>
                </c:pt>
                <c:pt idx="176">
                  <c:v>28.677569350866492</c:v>
                </c:pt>
                <c:pt idx="177">
                  <c:v>28.734060191137075</c:v>
                </c:pt>
                <c:pt idx="178">
                  <c:v>28.802900775925437</c:v>
                </c:pt>
                <c:pt idx="179">
                  <c:v>28.884051494010876</c:v>
                </c:pt>
                <c:pt idx="180">
                  <c:v>28.977468454601109</c:v>
                </c:pt>
                <c:pt idx="181">
                  <c:v>29.083103286723897</c:v>
                </c:pt>
                <c:pt idx="182">
                  <c:v>29.200902917999031</c:v>
                </c:pt>
                <c:pt idx="183">
                  <c:v>29.330809333683035</c:v>
                </c:pt>
                <c:pt idx="184">
                  <c:v>29.472759317001206</c:v>
                </c:pt>
                <c:pt idx="185">
                  <c:v>29.626684171908266</c:v>
                </c:pt>
                <c:pt idx="186">
                  <c:v>29.79250942955116</c:v>
                </c:pt>
                <c:pt idx="187">
                  <c:v>29.970154539847258</c:v>
                </c:pt>
                <c:pt idx="188">
                  <c:v>30.159532549734436</c:v>
                </c:pt>
                <c:pt idx="189">
                  <c:v>30.360549769798467</c:v>
                </c:pt>
                <c:pt idx="190">
                  <c:v>30.573105431135204</c:v>
                </c:pt>
                <c:pt idx="191">
                  <c:v>30.797091334459992</c:v>
                </c:pt>
                <c:pt idx="192">
                  <c:v>31.032391493633227</c:v>
                </c:pt>
                <c:pt idx="193">
                  <c:v>31.27888177592564</c:v>
                </c:pt>
                <c:pt idx="194">
                  <c:v>31.53642954150159</c:v>
                </c:pt>
                <c:pt idx="195">
                  <c:v>31.804893284745333</c:v>
                </c:pt>
                <c:pt idx="196">
                  <c:v>32.084122280199566</c:v>
                </c:pt>
                <c:pt idx="197">
                  <c:v>32.373956236014621</c:v>
                </c:pt>
                <c:pt idx="198">
                  <c:v>32.674224957929411</c:v>
                </c:pt>
                <c:pt idx="199">
                  <c:v>32.984748026906331</c:v>
                </c:pt>
                <c:pt idx="200">
                  <c:v>33.305334493630454</c:v>
                </c:pt>
                <c:pt idx="201">
                  <c:v>33.635782593143801</c:v>
                </c:pt>
                <c:pt idx="202">
                  <c:v>33.975879482927496</c:v>
                </c:pt>
                <c:pt idx="203">
                  <c:v>34.325401007749406</c:v>
                </c:pt>
                <c:pt idx="204">
                  <c:v>34.684111494577181</c:v>
                </c:pt>
                <c:pt idx="205">
                  <c:v>35.051763580797996</c:v>
                </c:pt>
                <c:pt idx="206">
                  <c:v>35.428098078892134</c:v>
                </c:pt>
                <c:pt idx="207">
                  <c:v>35.812843880575613</c:v>
                </c:pt>
                <c:pt idx="208">
                  <c:v>36.205717903251724</c:v>
                </c:pt>
                <c:pt idx="209">
                  <c:v>36.606425081393994</c:v>
                </c:pt>
                <c:pt idx="210">
                  <c:v>37.014658405223528</c:v>
                </c:pt>
                <c:pt idx="211">
                  <c:v>37.430099008740655</c:v>
                </c:pt>
                <c:pt idx="212">
                  <c:v>37.852416308824615</c:v>
                </c:pt>
                <c:pt idx="213">
                  <c:v>38.281268196731077</c:v>
                </c:pt>
                <c:pt idx="214">
                  <c:v>38.716301282893411</c:v>
                </c:pt>
                <c:pt idx="215">
                  <c:v>39.157151195478562</c:v>
                </c:pt>
                <c:pt idx="216">
                  <c:v>39.603442932659661</c:v>
                </c:pt>
                <c:pt idx="217">
                  <c:v>40.054791268060782</c:v>
                </c:pt>
                <c:pt idx="218">
                  <c:v>40.510801208299782</c:v>
                </c:pt>
                <c:pt idx="219">
                  <c:v>40.971068501016703</c:v>
                </c:pt>
                <c:pt idx="220">
                  <c:v>41.435180191234693</c:v>
                </c:pt>
                <c:pt idx="221">
                  <c:v>41.902715223362549</c:v>
                </c:pt>
                <c:pt idx="222">
                  <c:v>42.373245085624575</c:v>
                </c:pt>
                <c:pt idx="223">
                  <c:v>42.846334493201667</c:v>
                </c:pt>
                <c:pt idx="224">
                  <c:v>43.32154210589529</c:v>
                </c:pt>
                <c:pt idx="225">
                  <c:v>43.798421275691879</c:v>
                </c:pt>
                <c:pt idx="226">
                  <c:v>44.276520819218177</c:v>
                </c:pt>
                <c:pt idx="227">
                  <c:v>44.75538580974289</c:v>
                </c:pt>
                <c:pt idx="228">
                  <c:v>45.234558383104002</c:v>
                </c:pt>
                <c:pt idx="229">
                  <c:v>45.713578551732084</c:v>
                </c:pt>
                <c:pt idx="230">
                  <c:v>46.191985020795357</c:v>
                </c:pt>
                <c:pt idx="231">
                  <c:v>46.669316000423976</c:v>
                </c:pt>
                <c:pt idx="232">
                  <c:v>47.145110007972235</c:v>
                </c:pt>
                <c:pt idx="233">
                  <c:v>47.618906654353879</c:v>
                </c:pt>
                <c:pt idx="234">
                  <c:v>48.090247408634269</c:v>
                </c:pt>
                <c:pt idx="235">
                  <c:v>48.558676335279657</c:v>
                </c:pt>
                <c:pt idx="236">
                  <c:v>49.023740798749927</c:v>
                </c:pt>
                <c:pt idx="237">
                  <c:v>49.484992130463411</c:v>
                </c:pt>
                <c:pt idx="238">
                  <c:v>49.941986253564963</c:v>
                </c:pt>
                <c:pt idx="239">
                  <c:v>50.394284261375404</c:v>
                </c:pt>
                <c:pt idx="240">
                  <c:v>50.841452945891078</c:v>
                </c:pt>
                <c:pt idx="241">
                  <c:v>51.283065273224452</c:v>
                </c:pt>
                <c:pt idx="242">
                  <c:v>51.718700803425833</c:v>
                </c:pt>
                <c:pt idx="243">
                  <c:v>52.147946052689747</c:v>
                </c:pt>
                <c:pt idx="244">
                  <c:v>52.570394796524823</c:v>
                </c:pt>
                <c:pt idx="245">
                  <c:v>52.985648313039533</c:v>
                </c:pt>
                <c:pt idx="246">
                  <c:v>53.39331556606551</c:v>
                </c:pt>
                <c:pt idx="247">
                  <c:v>53.793013328394764</c:v>
                </c:pt>
                <c:pt idx="248">
                  <c:v>54.184366245944091</c:v>
                </c:pt>
                <c:pt idx="249">
                  <c:v>54.56700684417028</c:v>
                </c:pt>
                <c:pt idx="250">
                  <c:v>54.940575478543522</c:v>
                </c:pt>
                <c:pt idx="251">
                  <c:v>55.304720231334969</c:v>
                </c:pt>
                <c:pt idx="252">
                  <c:v>55.65909675738915</c:v>
                </c:pt>
                <c:pt idx="253">
                  <c:v>56.00336808192715</c:v>
                </c:pt>
                <c:pt idx="254">
                  <c:v>56.3372043537655</c:v>
                </c:pt>
                <c:pt idx="255">
                  <c:v>56.660282557631064</c:v>
                </c:pt>
                <c:pt idx="256">
                  <c:v>56.972286189511905</c:v>
                </c:pt>
                <c:pt idx="257">
                  <c:v>57.27290489920243</c:v>
                </c:pt>
                <c:pt idx="258">
                  <c:v>57.561834104380381</c:v>
                </c:pt>
                <c:pt idx="259">
                  <c:v>57.83877458069945</c:v>
                </c:pt>
                <c:pt idx="260">
                  <c:v>58.103432032486069</c:v>
                </c:pt>
                <c:pt idx="261">
                  <c:v>58.355516648704992</c:v>
                </c:pt>
                <c:pt idx="262">
                  <c:v>58.5947426488991</c:v>
                </c:pt>
                <c:pt idx="263">
                  <c:v>58.820827823818249</c:v>
                </c:pt>
                <c:pt idx="264">
                  <c:v>59.033493075433753</c:v>
                </c:pt>
                <c:pt idx="265">
                  <c:v>59.232461960986384</c:v>
                </c:pt>
                <c:pt idx="266">
                  <c:v>59.417460245639887</c:v>
                </c:pt>
                <c:pt idx="267">
                  <c:v>59.588215468209015</c:v>
                </c:pt>
                <c:pt idx="268">
                  <c:v>59.74445652430164</c:v>
                </c:pt>
                <c:pt idx="269">
                  <c:v>59.885913271057191</c:v>
                </c:pt>
                <c:pt idx="270">
                  <c:v>60.012316157478494</c:v>
                </c:pt>
                <c:pt idx="271">
                  <c:v>60.123395884144571</c:v>
                </c:pt>
                <c:pt idx="272">
                  <c:v>60.218883095848227</c:v>
                </c:pt>
                <c:pt idx="273">
                  <c:v>60.298508110434213</c:v>
                </c:pt>
                <c:pt idx="274">
                  <c:v>60.362000686811825</c:v>
                </c:pt>
                <c:pt idx="275">
                  <c:v>60.409089834783884</c:v>
                </c:pt>
                <c:pt idx="276">
                  <c:v>60.439503668968641</c:v>
                </c:pt>
                <c:pt idx="277">
                  <c:v>60.452969308694747</c:v>
                </c:pt>
                <c:pt idx="278">
                  <c:v>60.44921282531709</c:v>
                </c:pt>
                <c:pt idx="279">
                  <c:v>60.427959237936918</c:v>
                </c:pt>
                <c:pt idx="280">
                  <c:v>60.388932558014176</c:v>
                </c:pt>
                <c:pt idx="281">
                  <c:v>60.331855882830055</c:v>
                </c:pt>
                <c:pt idx="282">
                  <c:v>60.256451537200576</c:v>
                </c:pt>
                <c:pt idx="283">
                  <c:v>60.162441262257545</c:v>
                </c:pt>
                <c:pt idx="284">
                  <c:v>60.049546449505627</c:v>
                </c:pt>
                <c:pt idx="285">
                  <c:v>59.917488417735981</c:v>
                </c:pt>
                <c:pt idx="286">
                  <c:v>59.765988729737629</c:v>
                </c:pt>
                <c:pt idx="287">
                  <c:v>59.594769545097478</c:v>
                </c:pt>
                <c:pt idx="288">
                  <c:v>59.403554004729699</c:v>
                </c:pt>
                <c:pt idx="289">
                  <c:v>59.192066642129745</c:v>
                </c:pt>
                <c:pt idx="290">
                  <c:v>58.960033815716585</c:v>
                </c:pt>
                <c:pt idx="291">
                  <c:v>58.707184156014222</c:v>
                </c:pt>
                <c:pt idx="292">
                  <c:v>58.433249020842624</c:v>
                </c:pt>
                <c:pt idx="293">
                  <c:v>58.137962951140864</c:v>
                </c:pt>
                <c:pt idx="294">
                  <c:v>57.821064119542896</c:v>
                </c:pt>
                <c:pt idx="295">
                  <c:v>57.482294763376473</c:v>
                </c:pt>
                <c:pt idx="296">
                  <c:v>57.12140159335847</c:v>
                </c:pt>
                <c:pt idx="297">
                  <c:v>56.738136168927738</c:v>
                </c:pt>
                <c:pt idx="298">
                  <c:v>56.332255230886943</c:v>
                </c:pt>
                <c:pt idx="299">
                  <c:v>55.903520981823391</c:v>
                </c:pt>
                <c:pt idx="300">
                  <c:v>55.451701304643436</c:v>
                </c:pt>
                <c:pt idx="301">
                  <c:v>54.976569909486628</c:v>
                </c:pt>
                <c:pt idx="302">
                  <c:v>54.477906399277146</c:v>
                </c:pt>
                <c:pt idx="303">
                  <c:v>53.955496244225955</c:v>
                </c:pt>
                <c:pt idx="304">
                  <c:v>53.409130655692437</c:v>
                </c:pt>
                <c:pt idx="305">
                  <c:v>52.838606349965914</c:v>
                </c:pt>
                <c:pt idx="306">
                  <c:v>52.243725192699415</c:v>
                </c:pt>
                <c:pt idx="307">
                  <c:v>51.624293714932762</c:v>
                </c:pt>
                <c:pt idx="308">
                  <c:v>50.980122491849443</c:v>
                </c:pt>
                <c:pt idx="309">
                  <c:v>50.311025375625661</c:v>
                </c:pt>
                <c:pt idx="310">
                  <c:v>49.616818573922444</c:v>
                </c:pt>
                <c:pt idx="311">
                  <c:v>48.897319565749115</c:v>
                </c:pt>
                <c:pt idx="312">
                  <c:v>48.152345846560294</c:v>
                </c:pt>
                <c:pt idx="313">
                  <c:v>47.38171349454494</c:v>
                </c:pt>
                <c:pt idx="314">
                  <c:v>46.585235550106944</c:v>
                </c:pt>
                <c:pt idx="315">
                  <c:v>45.762720200524456</c:v>
                </c:pt>
                <c:pt idx="316">
                  <c:v>44.913968761703757</c:v>
                </c:pt>
                <c:pt idx="317">
                  <c:v>44.038773448818375</c:v>
                </c:pt>
                <c:pt idx="318">
                  <c:v>43.136914927449297</c:v>
                </c:pt>
                <c:pt idx="319">
                  <c:v>42.208159636632004</c:v>
                </c:pt>
                <c:pt idx="320">
                  <c:v>41.252256874986145</c:v>
                </c:pt>
                <c:pt idx="321">
                  <c:v>40.26893564088266</c:v>
                </c:pt>
                <c:pt idx="322">
                  <c:v>39.257901217422827</c:v>
                </c:pt>
                <c:pt idx="323">
                  <c:v>38.218831492909601</c:v>
                </c:pt>
                <c:pt idx="324">
                  <c:v>37.151373007545445</c:v>
                </c:pt>
                <c:pt idx="325">
                  <c:v>36.055136717358707</c:v>
                </c:pt>
                <c:pt idx="326">
                  <c:v>34.929693466946617</c:v>
                </c:pt>
                <c:pt idx="327">
                  <c:v>33.774569163631966</c:v>
                </c:pt>
                <c:pt idx="328">
                  <c:v>32.589239647222087</c:v>
                </c:pt>
                <c:pt idx="329">
                  <c:v>31.373125251902692</c:v>
                </c:pt>
                <c:pt idx="330">
                  <c:v>30.125585060136913</c:v>
                </c:pt>
                <c:pt idx="331">
                  <c:v>28.845910853041616</c:v>
                </c:pt>
                <c:pt idx="332">
                  <c:v>27.533320767937596</c:v>
                </c:pt>
                <c:pt idx="333">
                  <c:v>26.186952682045742</c:v>
                </c:pt>
                <c:pt idx="334">
                  <c:v>24.805857352153708</c:v>
                </c:pt>
                <c:pt idx="335">
                  <c:v>23.388991354159046</c:v>
                </c:pt>
                <c:pt idx="336">
                  <c:v>21.93520988447834</c:v>
                </c:pt>
                <c:pt idx="337">
                  <c:v>20.443259508340091</c:v>
                </c:pt>
                <c:pt idx="338">
                  <c:v>18.911770969063625</c:v>
                </c:pt>
                <c:pt idx="339">
                  <c:v>17.339252208866426</c:v>
                </c:pt>
                <c:pt idx="340">
                  <c:v>15.724081797037755</c:v>
                </c:pt>
                <c:pt idx="341">
                  <c:v>14.064503017142286</c:v>
                </c:pt>
                <c:pt idx="342">
                  <c:v>12.358618933095869</c:v>
                </c:pt>
                <c:pt idx="343">
                  <c:v>10.604388836361167</c:v>
                </c:pt>
                <c:pt idx="344">
                  <c:v>8.7996265749315228</c:v>
                </c:pt>
                <c:pt idx="345">
                  <c:v>6.9420013806498844</c:v>
                </c:pt>
                <c:pt idx="346">
                  <c:v>5.0290419454801878</c:v>
                </c:pt>
                <c:pt idx="347">
                  <c:v>3.0581446490662785</c:v>
                </c:pt>
                <c:pt idx="348">
                  <c:v>1.0265870066797618</c:v>
                </c:pt>
                <c:pt idx="349">
                  <c:v>-1.0684524172589676</c:v>
                </c:pt>
                <c:pt idx="350">
                  <c:v>-3.2298662097435198</c:v>
                </c:pt>
                <c:pt idx="351">
                  <c:v>-5.460580845700548</c:v>
                </c:pt>
                <c:pt idx="352">
                  <c:v>-7.7635082665110957</c:v>
                </c:pt>
                <c:pt idx="353">
                  <c:v>-10.14148456736973</c:v>
                </c:pt>
                <c:pt idx="354">
                  <c:v>-12.597194143954056</c:v>
                </c:pt>
                <c:pt idx="355">
                  <c:v>-15.133077913532759</c:v>
                </c:pt>
                <c:pt idx="356">
                  <c:v>-17.751224739516346</c:v>
                </c:pt>
                <c:pt idx="357">
                  <c:v>-20.453246024199586</c:v>
                </c:pt>
                <c:pt idx="358">
                  <c:v>-23.240134658142154</c:v>
                </c:pt>
                <c:pt idx="359">
                  <c:v>-26.112111168086599</c:v>
                </c:pt>
                <c:pt idx="360">
                  <c:v>-29.068461981006905</c:v>
                </c:pt>
                <c:pt idx="361">
                  <c:v>-32.107377132699639</c:v>
                </c:pt>
                <c:pt idx="362">
                  <c:v>-35.225797298261753</c:v>
                </c:pt>
                <c:pt idx="363">
                  <c:v>-38.419282381897148</c:v>
                </c:pt>
                <c:pt idx="364">
                  <c:v>-41.68191562225158</c:v>
                </c:pt>
                <c:pt idx="365">
                  <c:v>-45.006257713114593</c:v>
                </c:pt>
                <c:pt idx="366">
                  <c:v>-48.383364286942339</c:v>
                </c:pt>
                <c:pt idx="367">
                  <c:v>-51.802876891894385</c:v>
                </c:pt>
                <c:pt idx="368">
                  <c:v>-55.25319225459404</c:v>
                </c:pt>
                <c:pt idx="369">
                  <c:v>-58.72170754178164</c:v>
                </c:pt>
                <c:pt idx="370">
                  <c:v>117.80486863032144</c:v>
                </c:pt>
                <c:pt idx="371">
                  <c:v>114.34015731372993</c:v>
                </c:pt>
                <c:pt idx="372">
                  <c:v>110.89772628006216</c:v>
                </c:pt>
                <c:pt idx="373">
                  <c:v>107.49070990776129</c:v>
                </c:pt>
                <c:pt idx="374">
                  <c:v>104.13145844199319</c:v>
                </c:pt>
                <c:pt idx="375">
                  <c:v>100.83123941233609</c:v>
                </c:pt>
                <c:pt idx="376">
                  <c:v>97.600007607768319</c:v>
                </c:pt>
                <c:pt idx="377">
                  <c:v>94.446252203817437</c:v>
                </c:pt>
                <c:pt idx="378">
                  <c:v>91.376921764025781</c:v>
                </c:pt>
                <c:pt idx="379">
                  <c:v>88.397421062612267</c:v>
                </c:pt>
                <c:pt idx="380">
                  <c:v>85.511668758422118</c:v>
                </c:pt>
                <c:pt idx="381">
                  <c:v>82.722202175966046</c:v>
                </c:pt>
                <c:pt idx="382">
                  <c:v>80.030314683825083</c:v>
                </c:pt>
                <c:pt idx="383">
                  <c:v>77.436211991199968</c:v>
                </c:pt>
                <c:pt idx="384">
                  <c:v>74.939175576211696</c:v>
                </c:pt>
                <c:pt idx="385">
                  <c:v>72.537723891664001</c:v>
                </c:pt>
                <c:pt idx="386">
                  <c:v>70.229764536625552</c:v>
                </c:pt>
                <c:pt idx="387">
                  <c:v>68.012732935871327</c:v>
                </c:pt>
                <c:pt idx="388">
                  <c:v>65.883715061742322</c:v>
                </c:pt>
                <c:pt idx="389">
                  <c:v>63.839553296209452</c:v>
                </c:pt>
                <c:pt idx="390">
                  <c:v>61.876935669880261</c:v>
                </c:pt>
                <c:pt idx="391">
                  <c:v>59.992469477977281</c:v>
                </c:pt>
                <c:pt idx="392">
                  <c:v>58.182740729609158</c:v>
                </c:pt>
                <c:pt idx="393">
                  <c:v>56.444361108383994</c:v>
                </c:pt>
                <c:pt idx="394">
                  <c:v>54.774004176024974</c:v>
                </c:pt>
                <c:pt idx="395">
                  <c:v>53.168432491934553</c:v>
                </c:pt>
                <c:pt idx="396">
                  <c:v>51.624517194372601</c:v>
                </c:pt>
                <c:pt idx="397">
                  <c:v>50.139251425523511</c:v>
                </c:pt>
                <c:pt idx="398">
                  <c:v>48.709758805963922</c:v>
                </c:pt>
                <c:pt idx="399">
                  <c:v>47.333297988940025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648-4E1E-B28C-2F0BF0F05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316198704"/>
        <c:scaling>
          <c:logBase val="10"/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Hz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(dB)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198704"/>
        <c:crosses val="autoZero"/>
        <c:crossBetween val="midCat"/>
      </c:valAx>
      <c:valAx>
        <c:axId val="3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At val="0"/>
        <c:crossBetween val="midCat"/>
      </c:valAx>
      <c:valAx>
        <c:axId val="4"/>
        <c:scaling>
          <c:orientation val="minMax"/>
          <c:max val="180"/>
          <c:min val="-1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(°)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"/>
        <c:crosses val="max"/>
        <c:crossBetween val="midCat"/>
        <c:minorUnit val="90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Loop Gain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LGsheet!$O$9</c:f>
              <c:strCache>
                <c:ptCount val="1"/>
                <c:pt idx="0">
                  <c:v>Mag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LGsheet!$N$10:$N$409</c:f>
              <c:numCache>
                <c:formatCode>General</c:formatCode>
                <c:ptCount val="400"/>
                <c:pt idx="0">
                  <c:v>10</c:v>
                </c:pt>
                <c:pt idx="1">
                  <c:v>10.232929922807541</c:v>
                </c:pt>
                <c:pt idx="2">
                  <c:v>10.471285480508994</c:v>
                </c:pt>
                <c:pt idx="3">
                  <c:v>10.715193052376062</c:v>
                </c:pt>
                <c:pt idx="4">
                  <c:v>10.964781961431846</c:v>
                </c:pt>
                <c:pt idx="5">
                  <c:v>11.220184543019631</c:v>
                </c:pt>
                <c:pt idx="6">
                  <c:v>11.481536214968822</c:v>
                </c:pt>
                <c:pt idx="7">
                  <c:v>11.748975549395288</c:v>
                </c:pt>
                <c:pt idx="8">
                  <c:v>12.02264434617412</c:v>
                </c:pt>
                <c:pt idx="9">
                  <c:v>12.302687708123807</c:v>
                </c:pt>
                <c:pt idx="10">
                  <c:v>12.589254117941662</c:v>
                </c:pt>
                <c:pt idx="11">
                  <c:v>12.882495516931327</c:v>
                </c:pt>
                <c:pt idx="12">
                  <c:v>13.182567385564056</c:v>
                </c:pt>
                <c:pt idx="13">
                  <c:v>13.489628825916522</c:v>
                </c:pt>
                <c:pt idx="14">
                  <c:v>13.803842646028832</c:v>
                </c:pt>
                <c:pt idx="15">
                  <c:v>14.125375446227524</c:v>
                </c:pt>
                <c:pt idx="16">
                  <c:v>14.454397707459254</c:v>
                </c:pt>
                <c:pt idx="17">
                  <c:v>14.791083881682052</c:v>
                </c:pt>
                <c:pt idx="18">
                  <c:v>15.135612484362058</c:v>
                </c:pt>
                <c:pt idx="19">
                  <c:v>15.488166189124788</c:v>
                </c:pt>
                <c:pt idx="20">
                  <c:v>15.848931924611108</c:v>
                </c:pt>
                <c:pt idx="21">
                  <c:v>16.218100973589273</c:v>
                </c:pt>
                <c:pt idx="22">
                  <c:v>16.595869074375575</c:v>
                </c:pt>
                <c:pt idx="23">
                  <c:v>16.982436524617409</c:v>
                </c:pt>
                <c:pt idx="24">
                  <c:v>17.378008287493717</c:v>
                </c:pt>
                <c:pt idx="25">
                  <c:v>17.782794100389193</c:v>
                </c:pt>
                <c:pt idx="26">
                  <c:v>18.197008586099795</c:v>
                </c:pt>
                <c:pt idx="27">
                  <c:v>18.620871366628631</c:v>
                </c:pt>
                <c:pt idx="28">
                  <c:v>19.054607179632423</c:v>
                </c:pt>
                <c:pt idx="29">
                  <c:v>19.498445997580404</c:v>
                </c:pt>
                <c:pt idx="30">
                  <c:v>19.952623149688744</c:v>
                </c:pt>
                <c:pt idx="31">
                  <c:v>20.417379446695239</c:v>
                </c:pt>
                <c:pt idx="32">
                  <c:v>20.892961308540336</c:v>
                </c:pt>
                <c:pt idx="33">
                  <c:v>21.37962089502226</c:v>
                </c:pt>
                <c:pt idx="34">
                  <c:v>21.87761623949546</c:v>
                </c:pt>
                <c:pt idx="35">
                  <c:v>22.387211385683329</c:v>
                </c:pt>
                <c:pt idx="36">
                  <c:v>22.908676527677656</c:v>
                </c:pt>
                <c:pt idx="37">
                  <c:v>23.442288153199144</c:v>
                </c:pt>
                <c:pt idx="38">
                  <c:v>23.988329190194825</c:v>
                </c:pt>
                <c:pt idx="39">
                  <c:v>24.547089156850216</c:v>
                </c:pt>
                <c:pt idx="40">
                  <c:v>25.118864315095713</c:v>
                </c:pt>
                <c:pt idx="41">
                  <c:v>25.703957827688548</c:v>
                </c:pt>
                <c:pt idx="42">
                  <c:v>26.302679918953721</c:v>
                </c:pt>
                <c:pt idx="43">
                  <c:v>26.915348039269055</c:v>
                </c:pt>
                <c:pt idx="44">
                  <c:v>27.542287033381555</c:v>
                </c:pt>
                <c:pt idx="45">
                  <c:v>28.183829312644427</c:v>
                </c:pt>
                <c:pt idx="46">
                  <c:v>28.840315031265945</c:v>
                </c:pt>
                <c:pt idx="47">
                  <c:v>29.512092266663732</c:v>
                </c:pt>
                <c:pt idx="48">
                  <c:v>30.199517204020033</c:v>
                </c:pt>
                <c:pt idx="49">
                  <c:v>30.902954325135774</c:v>
                </c:pt>
                <c:pt idx="50">
                  <c:v>31.622776601683654</c:v>
                </c:pt>
                <c:pt idx="51">
                  <c:v>32.359365692962683</c:v>
                </c:pt>
                <c:pt idx="52">
                  <c:v>33.113112148258956</c:v>
                </c:pt>
                <c:pt idx="53">
                  <c:v>33.884415613920098</c:v>
                </c:pt>
                <c:pt idx="54">
                  <c:v>34.673685045252995</c:v>
                </c:pt>
                <c:pt idx="55">
                  <c:v>35.48133892335737</c:v>
                </c:pt>
                <c:pt idx="56">
                  <c:v>36.30780547700995</c:v>
                </c:pt>
                <c:pt idx="57">
                  <c:v>37.153522909717069</c:v>
                </c:pt>
                <c:pt idx="58">
                  <c:v>38.018939632055925</c:v>
                </c:pt>
                <c:pt idx="59">
                  <c:v>38.904514499427862</c:v>
                </c:pt>
                <c:pt idx="60">
                  <c:v>39.810717055349507</c:v>
                </c:pt>
                <c:pt idx="61">
                  <c:v>40.738027780411052</c:v>
                </c:pt>
                <c:pt idx="62">
                  <c:v>41.686938347033305</c:v>
                </c:pt>
                <c:pt idx="63">
                  <c:v>42.657951880159032</c:v>
                </c:pt>
                <c:pt idx="64">
                  <c:v>43.651583224016342</c:v>
                </c:pt>
                <c:pt idx="65">
                  <c:v>44.668359215096054</c:v>
                </c:pt>
                <c:pt idx="66">
                  <c:v>45.708818961487232</c:v>
                </c:pt>
                <c:pt idx="67">
                  <c:v>46.77351412871954</c:v>
                </c:pt>
                <c:pt idx="68">
                  <c:v>47.863009232263536</c:v>
                </c:pt>
                <c:pt idx="69">
                  <c:v>48.977881936844327</c:v>
                </c:pt>
                <c:pt idx="70">
                  <c:v>50.118723362726911</c:v>
                </c:pt>
                <c:pt idx="71">
                  <c:v>51.286138399136156</c:v>
                </c:pt>
                <c:pt idx="72">
                  <c:v>52.480746024976916</c:v>
                </c:pt>
                <c:pt idx="73">
                  <c:v>53.703179637024931</c:v>
                </c:pt>
                <c:pt idx="74">
                  <c:v>54.954087385762094</c:v>
                </c:pt>
                <c:pt idx="75">
                  <c:v>56.234132519034532</c:v>
                </c:pt>
                <c:pt idx="76">
                  <c:v>57.543993733715297</c:v>
                </c:pt>
                <c:pt idx="77">
                  <c:v>58.884365535558494</c:v>
                </c:pt>
                <c:pt idx="78">
                  <c:v>60.255958607435353</c:v>
                </c:pt>
                <c:pt idx="79">
                  <c:v>61.659500186147781</c:v>
                </c:pt>
                <c:pt idx="80">
                  <c:v>63.095734448018874</c:v>
                </c:pt>
                <c:pt idx="81">
                  <c:v>64.565422903465077</c:v>
                </c:pt>
                <c:pt idx="82">
                  <c:v>66.069344800759112</c:v>
                </c:pt>
                <c:pt idx="83">
                  <c:v>67.608297539197679</c:v>
                </c:pt>
                <c:pt idx="84">
                  <c:v>69.183097091893131</c:v>
                </c:pt>
                <c:pt idx="85">
                  <c:v>70.794578438413254</c:v>
                </c:pt>
                <c:pt idx="86">
                  <c:v>72.443596007498442</c:v>
                </c:pt>
                <c:pt idx="87">
                  <c:v>74.131024130091177</c:v>
                </c:pt>
                <c:pt idx="88">
                  <c:v>75.857757502917778</c:v>
                </c:pt>
                <c:pt idx="89">
                  <c:v>77.624711662868563</c:v>
                </c:pt>
                <c:pt idx="90">
                  <c:v>79.432823472427515</c:v>
                </c:pt>
                <c:pt idx="91">
                  <c:v>81.283051616409253</c:v>
                </c:pt>
                <c:pt idx="92">
                  <c:v>83.176377110266415</c:v>
                </c:pt>
                <c:pt idx="93">
                  <c:v>85.113803820236939</c:v>
                </c:pt>
                <c:pt idx="94">
                  <c:v>87.096358995607346</c:v>
                </c:pt>
                <c:pt idx="95">
                  <c:v>89.125093813373795</c:v>
                </c:pt>
                <c:pt idx="96">
                  <c:v>91.201083935590191</c:v>
                </c:pt>
                <c:pt idx="97">
                  <c:v>93.325430079698307</c:v>
                </c:pt>
                <c:pt idx="98">
                  <c:v>95.499258602142746</c:v>
                </c:pt>
                <c:pt idx="99">
                  <c:v>97.7237220955802</c:v>
                </c:pt>
                <c:pt idx="100">
                  <c:v>100</c:v>
                </c:pt>
                <c:pt idx="101">
                  <c:v>102.32929922807541</c:v>
                </c:pt>
                <c:pt idx="102">
                  <c:v>104.71285480508993</c:v>
                </c:pt>
                <c:pt idx="103">
                  <c:v>107.15193052376063</c:v>
                </c:pt>
                <c:pt idx="104">
                  <c:v>109.64781961431846</c:v>
                </c:pt>
                <c:pt idx="105">
                  <c:v>112.20184543019631</c:v>
                </c:pt>
                <c:pt idx="106">
                  <c:v>114.81536214968821</c:v>
                </c:pt>
                <c:pt idx="107">
                  <c:v>117.48975549395288</c:v>
                </c:pt>
                <c:pt idx="108">
                  <c:v>120.22644346174121</c:v>
                </c:pt>
                <c:pt idx="109">
                  <c:v>123.02687708123807</c:v>
                </c:pt>
                <c:pt idx="110">
                  <c:v>125.89254117941661</c:v>
                </c:pt>
                <c:pt idx="111">
                  <c:v>128.82495516931328</c:v>
                </c:pt>
                <c:pt idx="112">
                  <c:v>131.82567385564056</c:v>
                </c:pt>
                <c:pt idx="113">
                  <c:v>134.89628825916523</c:v>
                </c:pt>
                <c:pt idx="114">
                  <c:v>138.03842646028832</c:v>
                </c:pt>
                <c:pt idx="115">
                  <c:v>141.25375446227523</c:v>
                </c:pt>
                <c:pt idx="116">
                  <c:v>144.54397707459253</c:v>
                </c:pt>
                <c:pt idx="117">
                  <c:v>147.91083881682053</c:v>
                </c:pt>
                <c:pt idx="118">
                  <c:v>151.35612484362056</c:v>
                </c:pt>
                <c:pt idx="119">
                  <c:v>154.88166189124789</c:v>
                </c:pt>
                <c:pt idx="120">
                  <c:v>158.48931924611108</c:v>
                </c:pt>
                <c:pt idx="121">
                  <c:v>162.1810097358927</c:v>
                </c:pt>
                <c:pt idx="122">
                  <c:v>165.95869074375574</c:v>
                </c:pt>
                <c:pt idx="123">
                  <c:v>169.8243652461741</c:v>
                </c:pt>
                <c:pt idx="124">
                  <c:v>173.78008287493719</c:v>
                </c:pt>
                <c:pt idx="125">
                  <c:v>177.82794100389191</c:v>
                </c:pt>
                <c:pt idx="126">
                  <c:v>181.97008586099795</c:v>
                </c:pt>
                <c:pt idx="127">
                  <c:v>186.20871366628631</c:v>
                </c:pt>
                <c:pt idx="128">
                  <c:v>190.54607179632424</c:v>
                </c:pt>
                <c:pt idx="129">
                  <c:v>194.98445997580404</c:v>
                </c:pt>
                <c:pt idx="130">
                  <c:v>199.52623149688745</c:v>
                </c:pt>
                <c:pt idx="131">
                  <c:v>204.17379446695239</c:v>
                </c:pt>
                <c:pt idx="132">
                  <c:v>208.92961308540333</c:v>
                </c:pt>
                <c:pt idx="133">
                  <c:v>213.79620895022259</c:v>
                </c:pt>
                <c:pt idx="134">
                  <c:v>218.77616239495458</c:v>
                </c:pt>
                <c:pt idx="135">
                  <c:v>223.87211385683327</c:v>
                </c:pt>
                <c:pt idx="136">
                  <c:v>229.08676527677656</c:v>
                </c:pt>
                <c:pt idx="137">
                  <c:v>234.42288153199144</c:v>
                </c:pt>
                <c:pt idx="138">
                  <c:v>239.88329190194824</c:v>
                </c:pt>
                <c:pt idx="139">
                  <c:v>245.47089156850217</c:v>
                </c:pt>
                <c:pt idx="140">
                  <c:v>251.18864315095712</c:v>
                </c:pt>
                <c:pt idx="141">
                  <c:v>257.03957827688544</c:v>
                </c:pt>
                <c:pt idx="142">
                  <c:v>263.0267991895372</c:v>
                </c:pt>
                <c:pt idx="143">
                  <c:v>269.15348039269054</c:v>
                </c:pt>
                <c:pt idx="144">
                  <c:v>275.42287033381558</c:v>
                </c:pt>
                <c:pt idx="145">
                  <c:v>281.83829312644428</c:v>
                </c:pt>
                <c:pt idx="146">
                  <c:v>288.40315031265942</c:v>
                </c:pt>
                <c:pt idx="147">
                  <c:v>295.12092266663734</c:v>
                </c:pt>
                <c:pt idx="148">
                  <c:v>301.99517204020032</c:v>
                </c:pt>
                <c:pt idx="149">
                  <c:v>309.02954325135772</c:v>
                </c:pt>
                <c:pt idx="150">
                  <c:v>316.22776601683654</c:v>
                </c:pt>
                <c:pt idx="151">
                  <c:v>323.59365692962683</c:v>
                </c:pt>
                <c:pt idx="152">
                  <c:v>331.13112148258955</c:v>
                </c:pt>
                <c:pt idx="153">
                  <c:v>338.84415613920095</c:v>
                </c:pt>
                <c:pt idx="154">
                  <c:v>346.73685045252995</c:v>
                </c:pt>
                <c:pt idx="155">
                  <c:v>354.81338923357373</c:v>
                </c:pt>
                <c:pt idx="156">
                  <c:v>363.07805477009953</c:v>
                </c:pt>
                <c:pt idx="157">
                  <c:v>371.53522909717071</c:v>
                </c:pt>
                <c:pt idx="158">
                  <c:v>380.18939632055924</c:v>
                </c:pt>
                <c:pt idx="159">
                  <c:v>389.04514499427859</c:v>
                </c:pt>
                <c:pt idx="160">
                  <c:v>398.10717055349511</c:v>
                </c:pt>
                <c:pt idx="161">
                  <c:v>407.38027780411051</c:v>
                </c:pt>
                <c:pt idx="162">
                  <c:v>416.86938347033305</c:v>
                </c:pt>
                <c:pt idx="163">
                  <c:v>426.57951880159032</c:v>
                </c:pt>
                <c:pt idx="164">
                  <c:v>436.51583224016343</c:v>
                </c:pt>
                <c:pt idx="165">
                  <c:v>446.68359215096052</c:v>
                </c:pt>
                <c:pt idx="166">
                  <c:v>457.08818961487231</c:v>
                </c:pt>
                <c:pt idx="167">
                  <c:v>467.7351412871954</c:v>
                </c:pt>
                <c:pt idx="168">
                  <c:v>478.63009232263539</c:v>
                </c:pt>
                <c:pt idx="169">
                  <c:v>489.77881936844324</c:v>
                </c:pt>
                <c:pt idx="170">
                  <c:v>501.18723362726911</c:v>
                </c:pt>
                <c:pt idx="171">
                  <c:v>512.86138399136155</c:v>
                </c:pt>
                <c:pt idx="172">
                  <c:v>524.80746024976918</c:v>
                </c:pt>
                <c:pt idx="173">
                  <c:v>537.03179637024925</c:v>
                </c:pt>
                <c:pt idx="174">
                  <c:v>549.54087385762091</c:v>
                </c:pt>
                <c:pt idx="175">
                  <c:v>562.34132519034529</c:v>
                </c:pt>
                <c:pt idx="176">
                  <c:v>575.43993733715297</c:v>
                </c:pt>
                <c:pt idx="177">
                  <c:v>588.84365535558493</c:v>
                </c:pt>
                <c:pt idx="178">
                  <c:v>602.55958607435355</c:v>
                </c:pt>
                <c:pt idx="179">
                  <c:v>616.59500186147773</c:v>
                </c:pt>
                <c:pt idx="180">
                  <c:v>630.95734448018868</c:v>
                </c:pt>
                <c:pt idx="181">
                  <c:v>645.65422903465083</c:v>
                </c:pt>
                <c:pt idx="182">
                  <c:v>660.69344800759109</c:v>
                </c:pt>
                <c:pt idx="183">
                  <c:v>676.08297539197679</c:v>
                </c:pt>
                <c:pt idx="184">
                  <c:v>691.83097091893126</c:v>
                </c:pt>
                <c:pt idx="185">
                  <c:v>707.94578438413259</c:v>
                </c:pt>
                <c:pt idx="186">
                  <c:v>724.43596007498434</c:v>
                </c:pt>
                <c:pt idx="187">
                  <c:v>741.3102413009118</c:v>
                </c:pt>
                <c:pt idx="188">
                  <c:v>758.57757502917775</c:v>
                </c:pt>
                <c:pt idx="189">
                  <c:v>776.24711662868572</c:v>
                </c:pt>
                <c:pt idx="190">
                  <c:v>794.32823472427515</c:v>
                </c:pt>
                <c:pt idx="191">
                  <c:v>812.83051616409261</c:v>
                </c:pt>
                <c:pt idx="192">
                  <c:v>831.76377110266412</c:v>
                </c:pt>
                <c:pt idx="193">
                  <c:v>851.13803820236933</c:v>
                </c:pt>
                <c:pt idx="194">
                  <c:v>870.96358995607341</c:v>
                </c:pt>
                <c:pt idx="195">
                  <c:v>891.25093813373792</c:v>
                </c:pt>
                <c:pt idx="196">
                  <c:v>912.01083935590179</c:v>
                </c:pt>
                <c:pt idx="197">
                  <c:v>933.25430079698299</c:v>
                </c:pt>
                <c:pt idx="198">
                  <c:v>954.99258602142754</c:v>
                </c:pt>
                <c:pt idx="199">
                  <c:v>977.23722095580194</c:v>
                </c:pt>
                <c:pt idx="200">
                  <c:v>1000</c:v>
                </c:pt>
                <c:pt idx="201">
                  <c:v>1023.2929922807541</c:v>
                </c:pt>
                <c:pt idx="202">
                  <c:v>1047.1285480508993</c:v>
                </c:pt>
                <c:pt idx="203">
                  <c:v>1071.5193052376062</c:v>
                </c:pt>
                <c:pt idx="204">
                  <c:v>1096.4781961431847</c:v>
                </c:pt>
                <c:pt idx="205">
                  <c:v>1122.0184543019632</c:v>
                </c:pt>
                <c:pt idx="206">
                  <c:v>1148.1536214968821</c:v>
                </c:pt>
                <c:pt idx="207">
                  <c:v>1174.8975549395288</c:v>
                </c:pt>
                <c:pt idx="208">
                  <c:v>1202.264434617412</c:v>
                </c:pt>
                <c:pt idx="209">
                  <c:v>1230.2687708123808</c:v>
                </c:pt>
                <c:pt idx="210">
                  <c:v>1258.9254117941662</c:v>
                </c:pt>
                <c:pt idx="211">
                  <c:v>1288.2495516931326</c:v>
                </c:pt>
                <c:pt idx="212">
                  <c:v>1318.2567385564057</c:v>
                </c:pt>
                <c:pt idx="213">
                  <c:v>1348.9628825916523</c:v>
                </c:pt>
                <c:pt idx="214">
                  <c:v>1380.3842646028831</c:v>
                </c:pt>
                <c:pt idx="215">
                  <c:v>1412.5375446227524</c:v>
                </c:pt>
                <c:pt idx="216">
                  <c:v>1445.4397707459254</c:v>
                </c:pt>
                <c:pt idx="217">
                  <c:v>1479.1083881682052</c:v>
                </c:pt>
                <c:pt idx="218">
                  <c:v>1513.5612484362057</c:v>
                </c:pt>
                <c:pt idx="219">
                  <c:v>1548.8166189124788</c:v>
                </c:pt>
                <c:pt idx="220">
                  <c:v>1584.8931924611106</c:v>
                </c:pt>
                <c:pt idx="221">
                  <c:v>1621.8100973589271</c:v>
                </c:pt>
                <c:pt idx="222">
                  <c:v>1659.5869074375573</c:v>
                </c:pt>
                <c:pt idx="223">
                  <c:v>1698.243652461741</c:v>
                </c:pt>
                <c:pt idx="224">
                  <c:v>1737.8008287493717</c:v>
                </c:pt>
                <c:pt idx="225">
                  <c:v>1778.2794100389192</c:v>
                </c:pt>
                <c:pt idx="226">
                  <c:v>1819.7008586099794</c:v>
                </c:pt>
                <c:pt idx="227">
                  <c:v>1862.087136662863</c:v>
                </c:pt>
                <c:pt idx="228">
                  <c:v>1905.4607179632424</c:v>
                </c:pt>
                <c:pt idx="229">
                  <c:v>1949.8445997580404</c:v>
                </c:pt>
                <c:pt idx="230">
                  <c:v>1995.2623149688743</c:v>
                </c:pt>
                <c:pt idx="231">
                  <c:v>2041.7379446695238</c:v>
                </c:pt>
                <c:pt idx="232">
                  <c:v>2089.2961308540334</c:v>
                </c:pt>
                <c:pt idx="233">
                  <c:v>2137.9620895022258</c:v>
                </c:pt>
                <c:pt idx="234">
                  <c:v>2187.761623949546</c:v>
                </c:pt>
                <c:pt idx="235">
                  <c:v>2238.7211385683327</c:v>
                </c:pt>
                <c:pt idx="236">
                  <c:v>2290.8676527677658</c:v>
                </c:pt>
                <c:pt idx="237">
                  <c:v>2344.2288153199142</c:v>
                </c:pt>
                <c:pt idx="238">
                  <c:v>2398.8329190194822</c:v>
                </c:pt>
                <c:pt idx="239">
                  <c:v>2454.7089156850216</c:v>
                </c:pt>
                <c:pt idx="240">
                  <c:v>2511.8864315095711</c:v>
                </c:pt>
                <c:pt idx="241">
                  <c:v>2570.3957827688546</c:v>
                </c:pt>
                <c:pt idx="242">
                  <c:v>2630.2679918953718</c:v>
                </c:pt>
                <c:pt idx="243">
                  <c:v>2691.5348039269052</c:v>
                </c:pt>
                <c:pt idx="244">
                  <c:v>2754.2287033381558</c:v>
                </c:pt>
                <c:pt idx="245">
                  <c:v>2818.3829312644425</c:v>
                </c:pt>
                <c:pt idx="246">
                  <c:v>2884.0315031265945</c:v>
                </c:pt>
                <c:pt idx="247">
                  <c:v>2951.2092266663731</c:v>
                </c:pt>
                <c:pt idx="248">
                  <c:v>3019.951720402003</c:v>
                </c:pt>
                <c:pt idx="249">
                  <c:v>3090.295432513577</c:v>
                </c:pt>
                <c:pt idx="250">
                  <c:v>3162.2776601683654</c:v>
                </c:pt>
                <c:pt idx="251">
                  <c:v>3235.9365692962679</c:v>
                </c:pt>
                <c:pt idx="252">
                  <c:v>3311.3112148258956</c:v>
                </c:pt>
                <c:pt idx="253">
                  <c:v>3388.4415613920096</c:v>
                </c:pt>
                <c:pt idx="254">
                  <c:v>3467.3685045252992</c:v>
                </c:pt>
                <c:pt idx="255">
                  <c:v>3548.1338923357371</c:v>
                </c:pt>
                <c:pt idx="256">
                  <c:v>3630.7805477009952</c:v>
                </c:pt>
                <c:pt idx="257">
                  <c:v>3715.3522909717071</c:v>
                </c:pt>
                <c:pt idx="258">
                  <c:v>3801.8939632055922</c:v>
                </c:pt>
                <c:pt idx="259">
                  <c:v>3890.451449942786</c:v>
                </c:pt>
                <c:pt idx="260">
                  <c:v>3981.071705534951</c:v>
                </c:pt>
                <c:pt idx="261">
                  <c:v>4073.8027780411048</c:v>
                </c:pt>
                <c:pt idx="262">
                  <c:v>4168.693834703331</c:v>
                </c:pt>
                <c:pt idx="263">
                  <c:v>4265.7951880159035</c:v>
                </c:pt>
                <c:pt idx="264">
                  <c:v>4365.158322401634</c:v>
                </c:pt>
                <c:pt idx="265">
                  <c:v>4466.8359215096052</c:v>
                </c:pt>
                <c:pt idx="266">
                  <c:v>4570.8818961487232</c:v>
                </c:pt>
                <c:pt idx="267">
                  <c:v>4677.3514128719544</c:v>
                </c:pt>
                <c:pt idx="268">
                  <c:v>4786.3009232263539</c:v>
                </c:pt>
                <c:pt idx="269">
                  <c:v>4897.7881936844324</c:v>
                </c:pt>
                <c:pt idx="270">
                  <c:v>5011.8723362726905</c:v>
                </c:pt>
                <c:pt idx="271">
                  <c:v>5128.6138399136153</c:v>
                </c:pt>
                <c:pt idx="272">
                  <c:v>5248.0746024976916</c:v>
                </c:pt>
                <c:pt idx="273">
                  <c:v>5370.3179637024932</c:v>
                </c:pt>
                <c:pt idx="274">
                  <c:v>5495.4087385762095</c:v>
                </c:pt>
                <c:pt idx="275">
                  <c:v>5623.4132519034529</c:v>
                </c:pt>
                <c:pt idx="276">
                  <c:v>5754.3993733715297</c:v>
                </c:pt>
                <c:pt idx="277">
                  <c:v>5888.43655355585</c:v>
                </c:pt>
                <c:pt idx="278">
                  <c:v>6025.595860743535</c:v>
                </c:pt>
                <c:pt idx="279">
                  <c:v>6165.9500186147779</c:v>
                </c:pt>
                <c:pt idx="280">
                  <c:v>6309.5734448018875</c:v>
                </c:pt>
                <c:pt idx="281">
                  <c:v>6456.5422903465087</c:v>
                </c:pt>
                <c:pt idx="282">
                  <c:v>6606.9344800759118</c:v>
                </c:pt>
                <c:pt idx="283">
                  <c:v>6760.8297539197674</c:v>
                </c:pt>
                <c:pt idx="284">
                  <c:v>6918.3097091893123</c:v>
                </c:pt>
                <c:pt idx="285">
                  <c:v>7079.4578438413255</c:v>
                </c:pt>
                <c:pt idx="286">
                  <c:v>7244.3596007498436</c:v>
                </c:pt>
                <c:pt idx="287">
                  <c:v>7413.1024130091182</c:v>
                </c:pt>
                <c:pt idx="288">
                  <c:v>7585.7757502917784</c:v>
                </c:pt>
                <c:pt idx="289">
                  <c:v>7762.4711662868567</c:v>
                </c:pt>
                <c:pt idx="290">
                  <c:v>7943.2823472427517</c:v>
                </c:pt>
                <c:pt idx="291">
                  <c:v>8128.3051616409257</c:v>
                </c:pt>
                <c:pt idx="292">
                  <c:v>8317.6377110266421</c:v>
                </c:pt>
                <c:pt idx="293">
                  <c:v>8511.3803820236935</c:v>
                </c:pt>
                <c:pt idx="294">
                  <c:v>8709.6358995607334</c:v>
                </c:pt>
                <c:pt idx="295">
                  <c:v>8912.5093813373787</c:v>
                </c:pt>
                <c:pt idx="296">
                  <c:v>9120.1083935590177</c:v>
                </c:pt>
                <c:pt idx="297">
                  <c:v>9332.5430079698308</c:v>
                </c:pt>
                <c:pt idx="298">
                  <c:v>9549.9258602142745</c:v>
                </c:pt>
                <c:pt idx="299">
                  <c:v>9772.3722095580197</c:v>
                </c:pt>
                <c:pt idx="300">
                  <c:v>10000</c:v>
                </c:pt>
                <c:pt idx="301">
                  <c:v>10232.929922807542</c:v>
                </c:pt>
                <c:pt idx="302">
                  <c:v>10471.285480508994</c:v>
                </c:pt>
                <c:pt idx="303">
                  <c:v>10715.193052376062</c:v>
                </c:pt>
                <c:pt idx="304">
                  <c:v>10964.781961431847</c:v>
                </c:pt>
                <c:pt idx="305">
                  <c:v>11220.184543019632</c:v>
                </c:pt>
                <c:pt idx="306">
                  <c:v>11481.536214968821</c:v>
                </c:pt>
                <c:pt idx="307">
                  <c:v>11748.975549395289</c:v>
                </c:pt>
                <c:pt idx="308">
                  <c:v>12022.64434617412</c:v>
                </c:pt>
                <c:pt idx="309">
                  <c:v>12302.687708123807</c:v>
                </c:pt>
                <c:pt idx="310">
                  <c:v>12589.254117941662</c:v>
                </c:pt>
                <c:pt idx="311">
                  <c:v>12882.495516931327</c:v>
                </c:pt>
                <c:pt idx="312">
                  <c:v>13182.567385564056</c:v>
                </c:pt>
                <c:pt idx="313">
                  <c:v>13489.628825916521</c:v>
                </c:pt>
                <c:pt idx="314">
                  <c:v>13803.842646028832</c:v>
                </c:pt>
                <c:pt idx="315">
                  <c:v>14125.375446227525</c:v>
                </c:pt>
                <c:pt idx="316">
                  <c:v>14454.397707459255</c:v>
                </c:pt>
                <c:pt idx="317">
                  <c:v>14791.083881682052</c:v>
                </c:pt>
                <c:pt idx="318">
                  <c:v>15135.612484362058</c:v>
                </c:pt>
                <c:pt idx="319">
                  <c:v>15488.166189124788</c:v>
                </c:pt>
                <c:pt idx="320">
                  <c:v>15848.931924611106</c:v>
                </c:pt>
                <c:pt idx="321">
                  <c:v>16218.100973589271</c:v>
                </c:pt>
                <c:pt idx="322">
                  <c:v>16595.869074375572</c:v>
                </c:pt>
                <c:pt idx="323">
                  <c:v>16982.436524617409</c:v>
                </c:pt>
                <c:pt idx="324">
                  <c:v>17378.008287493718</c:v>
                </c:pt>
                <c:pt idx="325">
                  <c:v>17782.794100389194</c:v>
                </c:pt>
                <c:pt idx="326">
                  <c:v>18197.008586099793</c:v>
                </c:pt>
                <c:pt idx="327">
                  <c:v>18620.871366628631</c:v>
                </c:pt>
                <c:pt idx="328">
                  <c:v>19054.607179632425</c:v>
                </c:pt>
                <c:pt idx="329">
                  <c:v>19498.445997580406</c:v>
                </c:pt>
                <c:pt idx="330">
                  <c:v>19952.623149688745</c:v>
                </c:pt>
                <c:pt idx="331">
                  <c:v>20417.379446695239</c:v>
                </c:pt>
                <c:pt idx="332">
                  <c:v>20892.961308540333</c:v>
                </c:pt>
                <c:pt idx="333">
                  <c:v>21379.620895022261</c:v>
                </c:pt>
                <c:pt idx="334">
                  <c:v>21877.616239495459</c:v>
                </c:pt>
                <c:pt idx="335">
                  <c:v>22387.211385683328</c:v>
                </c:pt>
                <c:pt idx="336">
                  <c:v>22908.676527677657</c:v>
                </c:pt>
                <c:pt idx="337">
                  <c:v>23442.288153199144</c:v>
                </c:pt>
                <c:pt idx="338">
                  <c:v>23988.329190194825</c:v>
                </c:pt>
                <c:pt idx="339">
                  <c:v>24547.089156850216</c:v>
                </c:pt>
                <c:pt idx="340">
                  <c:v>25118.864315095714</c:v>
                </c:pt>
                <c:pt idx="341">
                  <c:v>25703.957827688548</c:v>
                </c:pt>
                <c:pt idx="342">
                  <c:v>26302.67991895372</c:v>
                </c:pt>
                <c:pt idx="343">
                  <c:v>26915.348039269054</c:v>
                </c:pt>
                <c:pt idx="344">
                  <c:v>27542.287033381555</c:v>
                </c:pt>
                <c:pt idx="345">
                  <c:v>28183.829312644426</c:v>
                </c:pt>
                <c:pt idx="346">
                  <c:v>28840.315031265945</c:v>
                </c:pt>
                <c:pt idx="347">
                  <c:v>29512.092266663731</c:v>
                </c:pt>
                <c:pt idx="348">
                  <c:v>30199.51720402003</c:v>
                </c:pt>
                <c:pt idx="349">
                  <c:v>30902.954325135772</c:v>
                </c:pt>
                <c:pt idx="350">
                  <c:v>31622.776601683654</c:v>
                </c:pt>
                <c:pt idx="351">
                  <c:v>32359.365692962681</c:v>
                </c:pt>
                <c:pt idx="352">
                  <c:v>33113.112148258959</c:v>
                </c:pt>
                <c:pt idx="353">
                  <c:v>33884.415613920093</c:v>
                </c:pt>
                <c:pt idx="354">
                  <c:v>34673.685045252991</c:v>
                </c:pt>
                <c:pt idx="355">
                  <c:v>35481.338923357376</c:v>
                </c:pt>
                <c:pt idx="356">
                  <c:v>36307.805477009955</c:v>
                </c:pt>
                <c:pt idx="357">
                  <c:v>37153.522909717067</c:v>
                </c:pt>
                <c:pt idx="358">
                  <c:v>38018.939632055924</c:v>
                </c:pt>
                <c:pt idx="359">
                  <c:v>38904.51449942786</c:v>
                </c:pt>
                <c:pt idx="360">
                  <c:v>39810.717055349509</c:v>
                </c:pt>
                <c:pt idx="361">
                  <c:v>40738.027780411052</c:v>
                </c:pt>
                <c:pt idx="362">
                  <c:v>41686.938347033305</c:v>
                </c:pt>
                <c:pt idx="363">
                  <c:v>42657.951880159031</c:v>
                </c:pt>
                <c:pt idx="364">
                  <c:v>43651.583224016344</c:v>
                </c:pt>
                <c:pt idx="365">
                  <c:v>44668.359215096054</c:v>
                </c:pt>
                <c:pt idx="366">
                  <c:v>45708.818961487232</c:v>
                </c:pt>
                <c:pt idx="367">
                  <c:v>46773.514128719544</c:v>
                </c:pt>
                <c:pt idx="368">
                  <c:v>47863.009232263539</c:v>
                </c:pt>
                <c:pt idx="369">
                  <c:v>48977.881936844322</c:v>
                </c:pt>
                <c:pt idx="370">
                  <c:v>50118.723362726909</c:v>
                </c:pt>
                <c:pt idx="371">
                  <c:v>51286.138399136158</c:v>
                </c:pt>
                <c:pt idx="372">
                  <c:v>52480.746024976914</c:v>
                </c:pt>
                <c:pt idx="373">
                  <c:v>53703.179637024929</c:v>
                </c:pt>
                <c:pt idx="374">
                  <c:v>54954.087385762097</c:v>
                </c:pt>
                <c:pt idx="375">
                  <c:v>56234.132519034531</c:v>
                </c:pt>
                <c:pt idx="376">
                  <c:v>57543.993733715295</c:v>
                </c:pt>
                <c:pt idx="377">
                  <c:v>58884.3655355585</c:v>
                </c:pt>
                <c:pt idx="378">
                  <c:v>60255.95860743535</c:v>
                </c:pt>
                <c:pt idx="379">
                  <c:v>61659.500186147779</c:v>
                </c:pt>
                <c:pt idx="380">
                  <c:v>63095.734448018869</c:v>
                </c:pt>
                <c:pt idx="381">
                  <c:v>64565.422903465085</c:v>
                </c:pt>
                <c:pt idx="382">
                  <c:v>66069.344800759107</c:v>
                </c:pt>
                <c:pt idx="383">
                  <c:v>67608.29753919768</c:v>
                </c:pt>
                <c:pt idx="384">
                  <c:v>69183.097091893127</c:v>
                </c:pt>
                <c:pt idx="385">
                  <c:v>70794.578438413257</c:v>
                </c:pt>
                <c:pt idx="386">
                  <c:v>72443.596007498432</c:v>
                </c:pt>
                <c:pt idx="387">
                  <c:v>74131.024130091173</c:v>
                </c:pt>
                <c:pt idx="388">
                  <c:v>75857.757502917782</c:v>
                </c:pt>
                <c:pt idx="389">
                  <c:v>77624.711662868562</c:v>
                </c:pt>
                <c:pt idx="390">
                  <c:v>79432.823472427524</c:v>
                </c:pt>
                <c:pt idx="391">
                  <c:v>81283.051616409255</c:v>
                </c:pt>
                <c:pt idx="392">
                  <c:v>83176.377110266418</c:v>
                </c:pt>
                <c:pt idx="393">
                  <c:v>85113.803820236935</c:v>
                </c:pt>
                <c:pt idx="394">
                  <c:v>87096.358995607341</c:v>
                </c:pt>
                <c:pt idx="395">
                  <c:v>89125.093813373795</c:v>
                </c:pt>
                <c:pt idx="396">
                  <c:v>91201.083935590184</c:v>
                </c:pt>
                <c:pt idx="397">
                  <c:v>93325.430079698301</c:v>
                </c:pt>
                <c:pt idx="398">
                  <c:v>95499.258602142756</c:v>
                </c:pt>
                <c:pt idx="399">
                  <c:v>97723.722095580189</c:v>
                </c:pt>
              </c:numCache>
            </c:numRef>
          </c:xVal>
          <c:yVal>
            <c:numRef>
              <c:f>LGsheet!$O$10:$O$409</c:f>
              <c:numCache>
                <c:formatCode>General</c:formatCode>
                <c:ptCount val="400"/>
                <c:pt idx="0">
                  <c:v>75.992858050625273</c:v>
                </c:pt>
                <c:pt idx="1">
                  <c:v>75.791709371669313</c:v>
                </c:pt>
                <c:pt idx="2">
                  <c:v>75.590506885950674</c:v>
                </c:pt>
                <c:pt idx="3">
                  <c:v>75.389248089156894</c:v>
                </c:pt>
                <c:pt idx="4">
                  <c:v>75.187930361962529</c:v>
                </c:pt>
                <c:pt idx="5">
                  <c:v>74.986550964895031</c:v>
                </c:pt>
                <c:pt idx="6">
                  <c:v>74.785107032985565</c:v>
                </c:pt>
                <c:pt idx="7">
                  <c:v>74.583595570197232</c:v>
                </c:pt>
                <c:pt idx="8">
                  <c:v>74.382013443622967</c:v>
                </c:pt>
                <c:pt idx="9">
                  <c:v>74.180357377445176</c:v>
                </c:pt>
                <c:pt idx="10">
                  <c:v>73.978623946649122</c:v>
                </c:pt>
                <c:pt idx="11">
                  <c:v>73.776809570482285</c:v>
                </c:pt>
                <c:pt idx="12">
                  <c:v>73.574910505651019</c:v>
                </c:pt>
                <c:pt idx="13">
                  <c:v>73.372922839247039</c:v>
                </c:pt>
                <c:pt idx="14">
                  <c:v>73.170842481395098</c:v>
                </c:pt>
                <c:pt idx="15">
                  <c:v>72.968665157613856</c:v>
                </c:pt>
                <c:pt idx="16">
                  <c:v>72.76638640088207</c:v>
                </c:pt>
                <c:pt idx="17">
                  <c:v>72.564001543401801</c:v>
                </c:pt>
                <c:pt idx="18">
                  <c:v>72.361505708051226</c:v>
                </c:pt>
                <c:pt idx="19">
                  <c:v>72.158893799519007</c:v>
                </c:pt>
                <c:pt idx="20">
                  <c:v>71.956160495113195</c:v>
                </c:pt>
                <c:pt idx="21">
                  <c:v>71.753300235237532</c:v>
                </c:pt>
                <c:pt idx="22">
                  <c:v>71.550307213528257</c:v>
                </c:pt>
                <c:pt idx="23">
                  <c:v>71.347175366645644</c:v>
                </c:pt>
                <c:pt idx="24">
                  <c:v>71.143898363714115</c:v>
                </c:pt>
                <c:pt idx="25">
                  <c:v>70.940469595406327</c:v>
                </c:pt>
                <c:pt idx="26">
                  <c:v>70.73688216266649</c:v>
                </c:pt>
                <c:pt idx="27">
                  <c:v>70.533128865069926</c:v>
                </c:pt>
                <c:pt idx="28">
                  <c:v>70.329202188815856</c:v>
                </c:pt>
                <c:pt idx="29">
                  <c:v>70.125094294352408</c:v>
                </c:pt>
                <c:pt idx="30">
                  <c:v>69.920797003633254</c:v>
                </c:pt>
                <c:pt idx="31">
                  <c:v>69.716301787007382</c:v>
                </c:pt>
                <c:pt idx="32">
                  <c:v>69.51159974974442</c:v>
                </c:pt>
                <c:pt idx="33">
                  <c:v>69.306681618199889</c:v>
                </c:pt>
                <c:pt idx="34">
                  <c:v>69.101537725627097</c:v>
                </c:pt>
                <c:pt idx="35">
                  <c:v>68.896157997643272</c:v>
                </c:pt>
                <c:pt idx="36">
                  <c:v>68.690531937361371</c:v>
                </c:pt>
                <c:pt idx="37">
                  <c:v>68.48464861020031</c:v>
                </c:pt>
                <c:pt idx="38">
                  <c:v>68.278496628389604</c:v>
                </c:pt>
                <c:pt idx="39">
                  <c:v>68.07206413518756</c:v>
                </c:pt>
                <c:pt idx="40">
                  <c:v>67.865338788835189</c:v>
                </c:pt>
                <c:pt idx="41">
                  <c:v>67.65830774627166</c:v>
                </c:pt>
                <c:pt idx="42">
                  <c:v>67.450957646640902</c:v>
                </c:pt>
                <c:pt idx="43">
                  <c:v>67.243274594623429</c:v>
                </c:pt>
                <c:pt idx="44">
                  <c:v>67.035244143631388</c:v>
                </c:pt>
                <c:pt idx="45">
                  <c:v>66.82685127891024</c:v>
                </c:pt>
                <c:pt idx="46">
                  <c:v>66.618080400595247</c:v>
                </c:pt>
                <c:pt idx="47">
                  <c:v>66.408915306776208</c:v>
                </c:pt>
                <c:pt idx="48">
                  <c:v>66.199339176630517</c:v>
                </c:pt>
                <c:pt idx="49">
                  <c:v>65.989334553689758</c:v>
                </c:pt>
                <c:pt idx="50">
                  <c:v>65.778883329312208</c:v>
                </c:pt>
                <c:pt idx="51">
                  <c:v>65.567966726440403</c:v>
                </c:pt>
                <c:pt idx="52">
                  <c:v>65.356565283729523</c:v>
                </c:pt>
                <c:pt idx="53">
                  <c:v>65.144658840140551</c:v>
                </c:pt>
                <c:pt idx="54">
                  <c:v>64.932226520099476</c:v>
                </c:pt>
                <c:pt idx="55">
                  <c:v>64.719246719331395</c:v>
                </c:pt>
                <c:pt idx="56">
                  <c:v>64.505697091487647</c:v>
                </c:pt>
                <c:pt idx="57">
                  <c:v>64.291554535691006</c:v>
                </c:pt>
                <c:pt idx="58">
                  <c:v>64.076795185133747</c:v>
                </c:pt>
                <c:pt idx="59">
                  <c:v>63.861394396870928</c:v>
                </c:pt>
                <c:pt idx="60">
                  <c:v>63.645326742960044</c:v>
                </c:pt>
                <c:pt idx="61">
                  <c:v>63.428566003106617</c:v>
                </c:pt>
                <c:pt idx="62">
                  <c:v>63.211085158983181</c:v>
                </c:pt>
                <c:pt idx="63">
                  <c:v>62.992856390396824</c:v>
                </c:pt>
                <c:pt idx="64">
                  <c:v>62.773851073488125</c:v>
                </c:pt>
                <c:pt idx="65">
                  <c:v>62.554039781150415</c:v>
                </c:pt>
                <c:pt idx="66">
                  <c:v>62.333392285864846</c:v>
                </c:pt>
                <c:pt idx="67">
                  <c:v>62.111877565151346</c:v>
                </c:pt>
                <c:pt idx="68">
                  <c:v>61.889463809839555</c:v>
                </c:pt>
                <c:pt idx="69">
                  <c:v>61.666118435366791</c:v>
                </c:pt>
                <c:pt idx="70">
                  <c:v>61.441808096310702</c:v>
                </c:pt>
                <c:pt idx="71">
                  <c:v>61.216498704364348</c:v>
                </c:pt>
                <c:pt idx="72">
                  <c:v>60.990155449958728</c:v>
                </c:pt>
                <c:pt idx="73">
                  <c:v>60.762742827733227</c:v>
                </c:pt>
                <c:pt idx="74">
                  <c:v>60.534224666047933</c:v>
                </c:pt>
                <c:pt idx="75">
                  <c:v>60.304564160722194</c:v>
                </c:pt>
                <c:pt idx="76">
                  <c:v>60.073723913171584</c:v>
                </c:pt>
                <c:pt idx="77">
                  <c:v>59.841665973101023</c:v>
                </c:pt>
                <c:pt idx="78">
                  <c:v>59.608351885892965</c:v>
                </c:pt>
                <c:pt idx="79">
                  <c:v>59.373742744808879</c:v>
                </c:pt>
                <c:pt idx="80">
                  <c:v>59.137799248097409</c:v>
                </c:pt>
                <c:pt idx="81">
                  <c:v>58.900481761074367</c:v>
                </c:pt>
                <c:pt idx="82">
                  <c:v>58.661750383208791</c:v>
                </c:pt>
                <c:pt idx="83">
                  <c:v>58.421565020213855</c:v>
                </c:pt>
                <c:pt idx="84">
                  <c:v>58.179885461103446</c:v>
                </c:pt>
                <c:pt idx="85">
                  <c:v>57.93667146013437</c:v>
                </c:pt>
                <c:pt idx="86">
                  <c:v>57.691882823508919</c:v>
                </c:pt>
                <c:pt idx="87">
                  <c:v>57.445479500666593</c:v>
                </c:pt>
                <c:pt idx="88">
                  <c:v>57.197421679943915</c:v>
                </c:pt>
                <c:pt idx="89">
                  <c:v>56.947669888330744</c:v>
                </c:pt>
                <c:pt idx="90">
                  <c:v>56.696185094998867</c:v>
                </c:pt>
                <c:pt idx="91">
                  <c:v>56.442928818226093</c:v>
                </c:pt>
                <c:pt idx="92">
                  <c:v>56.187863235286137</c:v>
                </c:pt>
                <c:pt idx="93">
                  <c:v>55.930951294822336</c:v>
                </c:pt>
                <c:pt idx="94">
                  <c:v>55.672156831173176</c:v>
                </c:pt>
                <c:pt idx="95">
                  <c:v>55.411444680069323</c:v>
                </c:pt>
                <c:pt idx="96">
                  <c:v>55.148780795077592</c:v>
                </c:pt>
                <c:pt idx="97">
                  <c:v>54.884132364126856</c:v>
                </c:pt>
                <c:pt idx="98">
                  <c:v>54.617467925415717</c:v>
                </c:pt>
                <c:pt idx="99">
                  <c:v>54.348757481973088</c:v>
                </c:pt>
                <c:pt idx="100">
                  <c:v>54.0779726141201</c:v>
                </c:pt>
                <c:pt idx="101">
                  <c:v>53.805086589068523</c:v>
                </c:pt>
                <c:pt idx="102">
                  <c:v>53.53007446688202</c:v>
                </c:pt>
                <c:pt idx="103">
                  <c:v>53.252913202033298</c:v>
                </c:pt>
                <c:pt idx="104">
                  <c:v>52.973581739798185</c:v>
                </c:pt>
                <c:pt idx="105">
                  <c:v>52.692061106751538</c:v>
                </c:pt>
                <c:pt idx="106">
                  <c:v>52.408334494660153</c:v>
                </c:pt>
                <c:pt idx="107">
                  <c:v>52.122387337108322</c:v>
                </c:pt>
                <c:pt idx="108">
                  <c:v>51.834207378241977</c:v>
                </c:pt>
                <c:pt idx="109">
                  <c:v>51.543784733075327</c:v>
                </c:pt>
                <c:pt idx="110">
                  <c:v>51.251111938871034</c:v>
                </c:pt>
                <c:pt idx="111">
                  <c:v>50.956183997178648</c:v>
                </c:pt>
                <c:pt idx="112">
                  <c:v>50.658998406196432</c:v>
                </c:pt>
                <c:pt idx="113">
                  <c:v>50.359555183206872</c:v>
                </c:pt>
                <c:pt idx="114">
                  <c:v>50.05785687692569</c:v>
                </c:pt>
                <c:pt idx="115">
                  <c:v>49.753908569695781</c:v>
                </c:pt>
                <c:pt idx="116">
                  <c:v>49.447717869550686</c:v>
                </c:pt>
                <c:pt idx="117">
                  <c:v>49.139294892264765</c:v>
                </c:pt>
                <c:pt idx="118">
                  <c:v>48.828652233598248</c:v>
                </c:pt>
                <c:pt idx="119">
                  <c:v>48.515804932033546</c:v>
                </c:pt>
                <c:pt idx="120">
                  <c:v>48.20077042238227</c:v>
                </c:pt>
                <c:pt idx="121">
                  <c:v>47.883568480720825</c:v>
                </c:pt>
                <c:pt idx="122">
                  <c:v>47.564221161183326</c:v>
                </c:pt>
                <c:pt idx="123">
                  <c:v>47.242752725204575</c:v>
                </c:pt>
                <c:pt idx="124">
                  <c:v>46.919189563860591</c:v>
                </c:pt>
                <c:pt idx="125">
                  <c:v>46.5935601140011</c:v>
                </c:pt>
                <c:pt idx="126">
                  <c:v>46.265894768904637</c:v>
                </c:pt>
                <c:pt idx="127">
                  <c:v>45.936225784214763</c:v>
                </c:pt>
                <c:pt idx="128">
                  <c:v>45.604587179933297</c:v>
                </c:pt>
                <c:pt idx="129">
                  <c:v>45.271014639254837</c:v>
                </c:pt>
                <c:pt idx="130">
                  <c:v>44.935545405025884</c:v>
                </c:pt>
                <c:pt idx="131">
                  <c:v>44.598218174602401</c:v>
                </c:pt>
                <c:pt idx="132">
                  <c:v>44.259072993861658</c:v>
                </c:pt>
                <c:pt idx="133">
                  <c:v>43.918151151099664</c:v>
                </c:pt>
                <c:pt idx="134">
                  <c:v>43.575495071513082</c:v>
                </c:pt>
                <c:pt idx="135">
                  <c:v>43.231148212927643</c:v>
                </c:pt>
                <c:pt idx="136">
                  <c:v>42.885154963392267</c:v>
                </c:pt>
                <c:pt idx="137">
                  <c:v>42.537560541211924</c:v>
                </c:pt>
                <c:pt idx="138">
                  <c:v>42.188410897942788</c:v>
                </c:pt>
                <c:pt idx="139">
                  <c:v>41.837752624821306</c:v>
                </c:pt>
                <c:pt idx="140">
                  <c:v>41.485632863046071</c:v>
                </c:pt>
                <c:pt idx="141">
                  <c:v>41.132099218277325</c:v>
                </c:pt>
                <c:pt idx="142">
                  <c:v>40.777199679665813</c:v>
                </c:pt>
                <c:pt idx="143">
                  <c:v>40.420982543669339</c:v>
                </c:pt>
                <c:pt idx="144">
                  <c:v>40.063496342864731</c:v>
                </c:pt>
                <c:pt idx="145">
                  <c:v>39.704789779912645</c:v>
                </c:pt>
                <c:pt idx="146">
                  <c:v>39.344911666785869</c:v>
                </c:pt>
                <c:pt idx="147">
                  <c:v>38.983910869327097</c:v>
                </c:pt>
                <c:pt idx="148">
                  <c:v>38.621836257160069</c:v>
                </c:pt>
                <c:pt idx="149">
                  <c:v>38.258736658939625</c:v>
                </c:pt>
                <c:pt idx="150">
                  <c:v>37.894660822890501</c:v>
                </c:pt>
                <c:pt idx="151">
                  <c:v>37.529657382552415</c:v>
                </c:pt>
                <c:pt idx="152">
                  <c:v>37.163774827619839</c:v>
                </c:pt>
                <c:pt idx="153">
                  <c:v>36.79706147973895</c:v>
                </c:pt>
                <c:pt idx="154">
                  <c:v>36.429565473101491</c:v>
                </c:pt>
                <c:pt idx="155">
                  <c:v>36.061334739654903</c:v>
                </c:pt>
                <c:pt idx="156">
                  <c:v>35.692416998731396</c:v>
                </c:pt>
                <c:pt idx="157">
                  <c:v>35.322859750883602</c:v>
                </c:pt>
                <c:pt idx="158">
                  <c:v>34.952710275702223</c:v>
                </c:pt>
                <c:pt idx="159">
                  <c:v>34.582015633381175</c:v>
                </c:pt>
                <c:pt idx="160">
                  <c:v>34.210822669787206</c:v>
                </c:pt>
                <c:pt idx="161">
                  <c:v>33.839178024784552</c:v>
                </c:pt>
                <c:pt idx="162">
                  <c:v>33.467128143560444</c:v>
                </c:pt>
                <c:pt idx="163">
                  <c:v>33.094719290692922</c:v>
                </c:pt>
                <c:pt idx="164">
                  <c:v>32.721997566700331</c:v>
                </c:pt>
                <c:pt idx="165">
                  <c:v>32.34900892680966</c:v>
                </c:pt>
                <c:pt idx="166">
                  <c:v>31.975799201679806</c:v>
                </c:pt>
                <c:pt idx="167">
                  <c:v>31.602414119815322</c:v>
                </c:pt>
                <c:pt idx="168">
                  <c:v>31.22889933140592</c:v>
                </c:pt>
                <c:pt idx="169">
                  <c:v>30.855300433327081</c:v>
                </c:pt>
                <c:pt idx="170">
                  <c:v>30.481662995037169</c:v>
                </c:pt>
                <c:pt idx="171">
                  <c:v>30.108032585106784</c:v>
                </c:pt>
                <c:pt idx="172">
                  <c:v>29.734454798116374</c:v>
                </c:pt>
                <c:pt idx="173">
                  <c:v>29.360975281658273</c:v>
                </c:pt>
                <c:pt idx="174">
                  <c:v>28.987639763179182</c:v>
                </c:pt>
                <c:pt idx="175">
                  <c:v>28.614494076399684</c:v>
                </c:pt>
                <c:pt idx="176">
                  <c:v>28.241584187046783</c:v>
                </c:pt>
                <c:pt idx="177">
                  <c:v>27.868956217635727</c:v>
                </c:pt>
                <c:pt idx="178">
                  <c:v>27.496656471037255</c:v>
                </c:pt>
                <c:pt idx="179">
                  <c:v>27.124731452566593</c:v>
                </c:pt>
                <c:pt idx="180">
                  <c:v>26.753227890330564</c:v>
                </c:pt>
                <c:pt idx="181">
                  <c:v>26.382192753570209</c:v>
                </c:pt>
                <c:pt idx="182">
                  <c:v>26.011673268737155</c:v>
                </c:pt>
                <c:pt idx="183">
                  <c:v>25.641716933043874</c:v>
                </c:pt>
                <c:pt idx="184">
                  <c:v>25.272371525230401</c:v>
                </c:pt>
                <c:pt idx="185">
                  <c:v>24.903685113293811</c:v>
                </c:pt>
                <c:pt idx="186">
                  <c:v>24.535706058931488</c:v>
                </c:pt>
                <c:pt idx="187">
                  <c:v>24.168483018455113</c:v>
                </c:pt>
                <c:pt idx="188">
                  <c:v>23.802064939940536</c:v>
                </c:pt>
                <c:pt idx="189">
                  <c:v>23.436501056387907</c:v>
                </c:pt>
                <c:pt idx="190">
                  <c:v>23.071840874678472</c:v>
                </c:pt>
                <c:pt idx="191">
                  <c:v>22.708134160128076</c:v>
                </c:pt>
                <c:pt idx="192">
                  <c:v>22.345430916454287</c:v>
                </c:pt>
                <c:pt idx="193">
                  <c:v>21.983781360992822</c:v>
                </c:pt>
                <c:pt idx="194">
                  <c:v>21.623235895021342</c:v>
                </c:pt>
                <c:pt idx="195">
                  <c:v>21.263845069073412</c:v>
                </c:pt>
                <c:pt idx="196">
                  <c:v>20.905659543153696</c:v>
                </c:pt>
                <c:pt idx="197">
                  <c:v>20.54873004179688</c:v>
                </c:pt>
                <c:pt idx="198">
                  <c:v>20.193107303947095</c:v>
                </c:pt>
                <c:pt idx="199">
                  <c:v>19.838842027672612</c:v>
                </c:pt>
                <c:pt idx="200">
                  <c:v>19.485984809771061</c:v>
                </c:pt>
                <c:pt idx="201">
                  <c:v>19.134586080365182</c:v>
                </c:pt>
                <c:pt idx="202">
                  <c:v>18.78469603263256</c:v>
                </c:pt>
                <c:pt idx="203">
                  <c:v>18.436364547866607</c:v>
                </c:pt>
                <c:pt idx="204">
                  <c:v>18.089641116111647</c:v>
                </c:pt>
                <c:pt idx="205">
                  <c:v>17.744574752670552</c:v>
                </c:pt>
                <c:pt idx="206">
                  <c:v>17.401213910835295</c:v>
                </c:pt>
                <c:pt idx="207">
                  <c:v>17.059606391244678</c:v>
                </c:pt>
                <c:pt idx="208">
                  <c:v>16.719799248326549</c:v>
                </c:pt>
                <c:pt idx="209">
                  <c:v>16.381838694334068</c:v>
                </c:pt>
                <c:pt idx="210">
                  <c:v>16.045770001535161</c:v>
                </c:pt>
                <c:pt idx="211">
                  <c:v>15.711637403162015</c:v>
                </c:pt>
                <c:pt idx="212">
                  <c:v>15.379483993770419</c:v>
                </c:pt>
                <c:pt idx="213">
                  <c:v>15.049351629697947</c:v>
                </c:pt>
                <c:pt idx="214">
                  <c:v>14.721280830342696</c:v>
                </c:pt>
                <c:pt idx="215">
                  <c:v>14.39531068101163</c:v>
                </c:pt>
                <c:pt idx="216">
                  <c:v>14.071478738106672</c:v>
                </c:pt>
                <c:pt idx="217">
                  <c:v>13.749820937428613</c:v>
                </c:pt>
                <c:pt idx="218">
                  <c:v>13.430371506381633</c:v>
                </c:pt>
                <c:pt idx="219">
                  <c:v>13.113162880855507</c:v>
                </c:pt>
                <c:pt idx="220">
                  <c:v>12.798225627546522</c:v>
                </c:pt>
                <c:pt idx="221">
                  <c:v>12.485588372453181</c:v>
                </c:pt>
                <c:pt idx="222">
                  <c:v>12.17527773624785</c:v>
                </c:pt>
                <c:pt idx="223">
                  <c:v>11.867318277180448</c:v>
                </c:pt>
                <c:pt idx="224">
                  <c:v>11.561732442117128</c:v>
                </c:pt>
                <c:pt idx="225">
                  <c:v>11.258540526253672</c:v>
                </c:pt>
                <c:pt idx="226">
                  <c:v>10.957760641973195</c:v>
                </c:pt>
                <c:pt idx="227">
                  <c:v>10.659408697239783</c:v>
                </c:pt>
                <c:pt idx="228">
                  <c:v>10.363498383835811</c:v>
                </c:pt>
                <c:pt idx="229">
                  <c:v>10.070041175661931</c:v>
                </c:pt>
                <c:pt idx="230">
                  <c:v>9.7790463372261591</c:v>
                </c:pt>
                <c:pt idx="231">
                  <c:v>9.4905209423535801</c:v>
                </c:pt>
                <c:pt idx="232">
                  <c:v>9.2044699030525443</c:v>
                </c:pt>
                <c:pt idx="233">
                  <c:v>8.9208960083780511</c:v>
                </c:pt>
                <c:pt idx="234">
                  <c:v>8.6397999730395263</c:v>
                </c:pt>
                <c:pt idx="235">
                  <c:v>8.3611804954105224</c:v>
                </c:pt>
                <c:pt idx="236">
                  <c:v>8.0850343245123639</c:v>
                </c:pt>
                <c:pt idx="237">
                  <c:v>7.8113563354643638</c:v>
                </c:pt>
                <c:pt idx="238">
                  <c:v>7.5401396128203473</c:v>
                </c:pt>
                <c:pt idx="239">
                  <c:v>7.2713755411466714</c:v>
                </c:pt>
                <c:pt idx="240">
                  <c:v>7.0050539021402507</c:v>
                </c:pt>
                <c:pt idx="241">
                  <c:v>6.7411629775378685</c:v>
                </c:pt>
                <c:pt idx="242">
                  <c:v>6.4796896570303204</c:v>
                </c:pt>
                <c:pt idx="243">
                  <c:v>6.2206195503665072</c:v>
                </c:pt>
                <c:pt idx="244">
                  <c:v>5.9639371028143771</c:v>
                </c:pt>
                <c:pt idx="245">
                  <c:v>5.709625713136198</c:v>
                </c:pt>
                <c:pt idx="246">
                  <c:v>5.4576678532362308</c:v>
                </c:pt>
                <c:pt idx="247">
                  <c:v>5.2080451886477768</c:v>
                </c:pt>
                <c:pt idx="248">
                  <c:v>4.9607386990436879</c:v>
                </c:pt>
                <c:pt idx="249">
                  <c:v>4.715728797979633</c:v>
                </c:pt>
                <c:pt idx="250">
                  <c:v>4.4729954511108758</c:v>
                </c:pt>
                <c:pt idx="251">
                  <c:v>4.232518292161437</c:v>
                </c:pt>
                <c:pt idx="252">
                  <c:v>3.9942767359675884</c:v>
                </c:pt>
                <c:pt idx="253">
                  <c:v>3.7582500879657701</c:v>
                </c:pt>
                <c:pt idx="254">
                  <c:v>3.5244176495461801</c:v>
                </c:pt>
                <c:pt idx="255">
                  <c:v>3.292758818748208</c:v>
                </c:pt>
                <c:pt idx="256">
                  <c:v>3.063253185830785</c:v>
                </c:pt>
                <c:pt idx="257">
                  <c:v>2.8358806233092047</c:v>
                </c:pt>
                <c:pt idx="258">
                  <c:v>2.6106213701097438</c:v>
                </c:pt>
                <c:pt idx="259">
                  <c:v>2.3874561095538169</c:v>
                </c:pt>
                <c:pt idx="260">
                  <c:v>2.1663660409434158</c:v>
                </c:pt>
                <c:pt idx="261">
                  <c:v>1.9473329445801753</c:v>
                </c:pt>
                <c:pt idx="262">
                  <c:v>1.7303392401095223</c:v>
                </c:pt>
                <c:pt idx="263">
                  <c:v>1.5153680381403767</c:v>
                </c:pt>
                <c:pt idx="264">
                  <c:v>1.3024031851484494</c:v>
                </c:pt>
                <c:pt idx="265">
                  <c:v>1.0914293017275902</c:v>
                </c:pt>
                <c:pt idx="266">
                  <c:v>0.88243181430916451</c:v>
                </c:pt>
                <c:pt idx="267">
                  <c:v>0.67539698052261343</c:v>
                </c:pt>
                <c:pt idx="268">
                  <c:v>0.47031190842323412</c:v>
                </c:pt>
                <c:pt idx="269">
                  <c:v>0.26716456986330073</c:v>
                </c:pt>
                <c:pt idx="270">
                  <c:v>6.5943808331891063E-2</c:v>
                </c:pt>
                <c:pt idx="271">
                  <c:v>-0.13336065836458388</c:v>
                </c:pt>
                <c:pt idx="272">
                  <c:v>-0.33075824016410138</c:v>
                </c:pt>
                <c:pt idx="273">
                  <c:v>-0.52625748109343462</c:v>
                </c:pt>
                <c:pt idx="274">
                  <c:v>-0.71986606939578124</c:v>
                </c:pt>
                <c:pt idx="275">
                  <c:v>-0.91159085090537673</c:v>
                </c:pt>
                <c:pt idx="276">
                  <c:v>-1.1014378450990101</c:v>
                </c:pt>
                <c:pt idx="277">
                  <c:v>-1.2894122632248326</c:v>
                </c:pt>
                <c:pt idx="278">
                  <c:v>-1.4755185278837004</c:v>
                </c:pt>
                <c:pt idx="279">
                  <c:v>-1.6597602934176585</c:v>
                </c:pt>
                <c:pt idx="280">
                  <c:v>-1.8421404664456844</c:v>
                </c:pt>
                <c:pt idx="281">
                  <c:v>-2.0226612258783199</c:v>
                </c:pt>
                <c:pt idx="282">
                  <c:v>-2.2013240417412696</c:v>
                </c:pt>
                <c:pt idx="283">
                  <c:v>-2.3781296921439647</c:v>
                </c:pt>
                <c:pt idx="284">
                  <c:v>-2.5530782777436229</c:v>
                </c:pt>
                <c:pt idx="285">
                  <c:v>-2.7261692330778615</c:v>
                </c:pt>
                <c:pt idx="286">
                  <c:v>-2.8974013341718567</c:v>
                </c:pt>
                <c:pt idx="287">
                  <c:v>-3.0667727018671869</c:v>
                </c:pt>
                <c:pt idx="288">
                  <c:v>-3.2342808003720336</c:v>
                </c:pt>
                <c:pt idx="289">
                  <c:v>-3.3999224305938114</c:v>
                </c:pt>
                <c:pt idx="290">
                  <c:v>-3.5636937178873254</c:v>
                </c:pt>
                <c:pt idx="291">
                  <c:v>-3.7255900939329543</c:v>
                </c:pt>
                <c:pt idx="292">
                  <c:v>-3.8856062725501985</c:v>
                </c:pt>
                <c:pt idx="293">
                  <c:v>-4.0437362193510964</c:v>
                </c:pt>
                <c:pt idx="294">
                  <c:v>-4.199973115245065</c:v>
                </c:pt>
                <c:pt idx="295">
                  <c:v>-4.3543093139203712</c:v>
                </c:pt>
                <c:pt idx="296">
                  <c:v>-4.5067362935460231</c:v>
                </c:pt>
                <c:pt idx="297">
                  <c:v>-4.6572446030609882</c:v>
                </c:pt>
                <c:pt idx="298">
                  <c:v>-4.8058238035423066</c:v>
                </c:pt>
                <c:pt idx="299">
                  <c:v>-4.9524624052696566</c:v>
                </c:pt>
                <c:pt idx="300">
                  <c:v>-5.0971478012281537</c:v>
                </c:pt>
                <c:pt idx="301">
                  <c:v>-5.2398661979130665</c:v>
                </c:pt>
                <c:pt idx="302">
                  <c:v>-5.3806025444179433</c:v>
                </c:pt>
                <c:pt idx="303">
                  <c:v>-5.519340460897741</c:v>
                </c:pt>
                <c:pt idx="304">
                  <c:v>-5.6560621676041158</c:v>
                </c:pt>
                <c:pt idx="305">
                  <c:v>-5.7907484157848543</c:v>
                </c:pt>
                <c:pt idx="306">
                  <c:v>-5.9233784218267047</c:v>
                </c:pt>
                <c:pt idx="307">
                  <c:v>-6.0539298060981324</c:v>
                </c:pt>
                <c:pt idx="308">
                  <c:v>-6.1823785380167067</c:v>
                </c:pt>
                <c:pt idx="309">
                  <c:v>-6.3086988889260276</c:v>
                </c:pt>
                <c:pt idx="310">
                  <c:v>-6.4328633944189235</c:v>
                </c:pt>
                <c:pt idx="311">
                  <c:v>-6.5548428277911377</c:v>
                </c:pt>
                <c:pt idx="312">
                  <c:v>-6.6746061863536319</c:v>
                </c:pt>
                <c:pt idx="313">
                  <c:v>-6.7921206923756507</c:v>
                </c:pt>
                <c:pt idx="314">
                  <c:v>-6.9073518104794331</c:v>
                </c:pt>
                <c:pt idx="315">
                  <c:v>-7.0202632833641907</c:v>
                </c:pt>
                <c:pt idx="316">
                  <c:v>-7.1308171878086064</c:v>
                </c:pt>
                <c:pt idx="317">
                  <c:v>-7.2389740129924398</c:v>
                </c:pt>
                <c:pt idx="318">
                  <c:v>-7.3446927632972354</c:v>
                </c:pt>
                <c:pt idx="319">
                  <c:v>-7.44793108790007</c:v>
                </c:pt>
                <c:pt idx="320">
                  <c:v>-7.5486454396730807</c:v>
                </c:pt>
                <c:pt idx="321">
                  <c:v>-7.6467912661531088</c:v>
                </c:pt>
                <c:pt idx="322">
                  <c:v>-7.7423232356624894</c:v>
                </c:pt>
                <c:pt idx="323">
                  <c:v>-7.8351955020538355</c:v>
                </c:pt>
                <c:pt idx="324">
                  <c:v>-7.9253620120327355</c:v>
                </c:pt>
                <c:pt idx="325">
                  <c:v>-8.0127768595944602</c:v>
                </c:pt>
                <c:pt idx="326">
                  <c:v>-8.0973946928107239</c:v>
                </c:pt>
                <c:pt idx="327">
                  <c:v>-8.1791711790337942</c:v>
                </c:pt>
                <c:pt idx="328">
                  <c:v>-8.2580635355654621</c:v>
                </c:pt>
                <c:pt idx="329">
                  <c:v>-8.334031133984201</c:v>
                </c:pt>
                <c:pt idx="330">
                  <c:v>-8.4070361876512649</c:v>
                </c:pt>
                <c:pt idx="331">
                  <c:v>-8.4770445334430597</c:v>
                </c:pt>
                <c:pt idx="332">
                  <c:v>-8.5440265204959545</c:v>
                </c:pt>
                <c:pt idx="333">
                  <c:v>-8.6079580207130419</c:v>
                </c:pt>
                <c:pt idx="334">
                  <c:v>-8.668821577974505</c:v>
                </c:pt>
                <c:pt idx="335">
                  <c:v>-8.7266077154119301</c:v>
                </c:pt>
                <c:pt idx="336">
                  <c:v>-8.7813164227339122</c:v>
                </c:pt>
                <c:pt idx="337">
                  <c:v>-8.8329588483905539</c:v>
                </c:pt>
                <c:pt idx="338">
                  <c:v>-8.8815592242723049</c:v>
                </c:pt>
                <c:pt idx="339">
                  <c:v>-8.9271570535519409</c:v>
                </c:pt>
                <c:pt idx="340">
                  <c:v>-8.9698095950396777</c:v>
                </c:pt>
                <c:pt idx="341">
                  <c:v>-9.0095946798027384</c:v>
                </c:pt>
                <c:pt idx="342">
                  <c:v>-9.0466138974776804</c:v>
                </c:pt>
                <c:pt idx="343">
                  <c:v>-9.0809961902283334</c:v>
                </c:pt>
                <c:pt idx="344">
                  <c:v>-9.112901891069253</c:v>
                </c:pt>
                <c:pt idx="345">
                  <c:v>-9.1425272394798895</c:v>
                </c:pt>
                <c:pt idx="346">
                  <c:v>-9.1701093998394541</c:v>
                </c:pt>
                <c:pt idx="347">
                  <c:v>-9.1959319959001</c:v>
                </c:pt>
                <c:pt idx="348">
                  <c:v>-9.2203311556686529</c:v>
                </c:pt>
                <c:pt idx="349">
                  <c:v>-9.2437020337634657</c:v>
                </c:pt>
                <c:pt idx="350">
                  <c:v>-9.2665057403738729</c:v>
                </c:pt>
                <c:pt idx="351">
                  <c:v>-9.2892765550644878</c:v>
                </c:pt>
                <c:pt idx="352">
                  <c:v>-9.3126292376356226</c:v>
                </c:pt>
                <c:pt idx="353">
                  <c:v>-9.3372661654026068</c:v>
                </c:pt>
                <c:pt idx="354">
                  <c:v>-9.3639839260865436</c:v>
                </c:pt>
                <c:pt idx="355">
                  <c:v>-9.3936788795837476</c:v>
                </c:pt>
                <c:pt idx="356">
                  <c:v>-9.4273510750206331</c:v>
                </c:pt>
                <c:pt idx="357">
                  <c:v>-9.4661057811503628</c:v>
                </c:pt>
                <c:pt idx="358">
                  <c:v>-9.5111517737538165</c:v>
                </c:pt>
                <c:pt idx="359">
                  <c:v>-9.5637954456802508</c:v>
                </c:pt>
                <c:pt idx="360">
                  <c:v>-9.6254297928177017</c:v>
                </c:pt>
                <c:pt idx="361">
                  <c:v>-9.6975174169235334</c:v>
                </c:pt>
                <c:pt idx="362">
                  <c:v>-9.7815669085412331</c:v>
                </c:pt>
                <c:pt idx="363">
                  <c:v>-9.879102357338942</c:v>
                </c:pt>
                <c:pt idx="364">
                  <c:v>-9.9916262919530681</c:v>
                </c:pt>
                <c:pt idx="365">
                  <c:v>-10.120577055274904</c:v>
                </c:pt>
                <c:pt idx="366">
                  <c:v>-10.267282412491305</c:v>
                </c:pt>
                <c:pt idx="367">
                  <c:v>-10.432911963986591</c:v>
                </c:pt>
                <c:pt idx="368">
                  <c:v>-10.618431556482157</c:v>
                </c:pt>
                <c:pt idx="369">
                  <c:v>-10.824563207818075</c:v>
                </c:pt>
                <c:pt idx="370">
                  <c:v>-11.05175396478961</c:v>
                </c:pt>
                <c:pt idx="371">
                  <c:v>-11.300156545838698</c:v>
                </c:pt>
                <c:pt idx="372">
                  <c:v>-11.569623620073081</c:v>
                </c:pt>
                <c:pt idx="373">
                  <c:v>-11.85971627624297</c:v>
                </c:pt>
                <c:pt idx="374">
                  <c:v>-12.169725846184576</c:v>
                </c:pt>
                <c:pt idx="375">
                  <c:v>-12.498706995558365</c:v>
                </c:pt>
                <c:pt idx="376">
                  <c:v>-12.845519075455259</c:v>
                </c:pt>
                <c:pt idx="377">
                  <c:v>-13.208872258097697</c:v>
                </c:pt>
                <c:pt idx="378">
                  <c:v>-13.587374977043869</c:v>
                </c:pt>
                <c:pt idx="379">
                  <c:v>-13.979579587179167</c:v>
                </c:pt>
                <c:pt idx="380">
                  <c:v>-14.384023824794912</c:v>
                </c:pt>
                <c:pt idx="381">
                  <c:v>-14.79926643667015</c:v>
                </c:pt>
                <c:pt idx="382">
                  <c:v>-15.223916127606987</c:v>
                </c:pt>
                <c:pt idx="383">
                  <c:v>-15.656653652651368</c:v>
                </c:pt>
                <c:pt idx="384">
                  <c:v>-16.096247400439189</c:v>
                </c:pt>
                <c:pt idx="385">
                  <c:v>-16.541563163398322</c:v>
                </c:pt>
                <c:pt idx="386">
                  <c:v>-16.991568982494762</c:v>
                </c:pt>
                <c:pt idx="387">
                  <c:v>-17.445336018343276</c:v>
                </c:pt>
                <c:pt idx="388">
                  <c:v>-17.902036371936838</c:v>
                </c:pt>
                <c:pt idx="389">
                  <c:v>-18.360938690538653</c:v>
                </c:pt>
                <c:pt idx="390">
                  <c:v>-18.821402275397794</c:v>
                </c:pt>
                <c:pt idx="391">
                  <c:v>-19.2828702788321</c:v>
                </c:pt>
                <c:pt idx="392">
                  <c:v>-19.744862452977589</c:v>
                </c:pt>
                <c:pt idx="393">
                  <c:v>-20.206967799507982</c:v>
                </c:pt>
                <c:pt idx="394">
                  <c:v>-20.668837372923523</c:v>
                </c:pt>
                <c:pt idx="395">
                  <c:v>-21.13017741064581</c:v>
                </c:pt>
                <c:pt idx="396">
                  <c:v>-21.590742900327129</c:v>
                </c:pt>
                <c:pt idx="397">
                  <c:v>-22.050331646663352</c:v>
                </c:pt>
                <c:pt idx="398">
                  <c:v>-22.508778864340716</c:v>
                </c:pt>
                <c:pt idx="399">
                  <c:v>-22.965952298249874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8E-4C1E-A110-9F1C2920A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619870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LGsheet!$P$9</c:f>
              <c:strCache>
                <c:ptCount val="1"/>
                <c:pt idx="0">
                  <c:v>Phase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LGsheet!$N$10:$N$409</c:f>
              <c:numCache>
                <c:formatCode>General</c:formatCode>
                <c:ptCount val="400"/>
                <c:pt idx="0">
                  <c:v>10</c:v>
                </c:pt>
                <c:pt idx="1">
                  <c:v>10.232929922807541</c:v>
                </c:pt>
                <c:pt idx="2">
                  <c:v>10.471285480508994</c:v>
                </c:pt>
                <c:pt idx="3">
                  <c:v>10.715193052376062</c:v>
                </c:pt>
                <c:pt idx="4">
                  <c:v>10.964781961431846</c:v>
                </c:pt>
                <c:pt idx="5">
                  <c:v>11.220184543019631</c:v>
                </c:pt>
                <c:pt idx="6">
                  <c:v>11.481536214968822</c:v>
                </c:pt>
                <c:pt idx="7">
                  <c:v>11.748975549395288</c:v>
                </c:pt>
                <c:pt idx="8">
                  <c:v>12.02264434617412</c:v>
                </c:pt>
                <c:pt idx="9">
                  <c:v>12.302687708123807</c:v>
                </c:pt>
                <c:pt idx="10">
                  <c:v>12.589254117941662</c:v>
                </c:pt>
                <c:pt idx="11">
                  <c:v>12.882495516931327</c:v>
                </c:pt>
                <c:pt idx="12">
                  <c:v>13.182567385564056</c:v>
                </c:pt>
                <c:pt idx="13">
                  <c:v>13.489628825916522</c:v>
                </c:pt>
                <c:pt idx="14">
                  <c:v>13.803842646028832</c:v>
                </c:pt>
                <c:pt idx="15">
                  <c:v>14.125375446227524</c:v>
                </c:pt>
                <c:pt idx="16">
                  <c:v>14.454397707459254</c:v>
                </c:pt>
                <c:pt idx="17">
                  <c:v>14.791083881682052</c:v>
                </c:pt>
                <c:pt idx="18">
                  <c:v>15.135612484362058</c:v>
                </c:pt>
                <c:pt idx="19">
                  <c:v>15.488166189124788</c:v>
                </c:pt>
                <c:pt idx="20">
                  <c:v>15.848931924611108</c:v>
                </c:pt>
                <c:pt idx="21">
                  <c:v>16.218100973589273</c:v>
                </c:pt>
                <c:pt idx="22">
                  <c:v>16.595869074375575</c:v>
                </c:pt>
                <c:pt idx="23">
                  <c:v>16.982436524617409</c:v>
                </c:pt>
                <c:pt idx="24">
                  <c:v>17.378008287493717</c:v>
                </c:pt>
                <c:pt idx="25">
                  <c:v>17.782794100389193</c:v>
                </c:pt>
                <c:pt idx="26">
                  <c:v>18.197008586099795</c:v>
                </c:pt>
                <c:pt idx="27">
                  <c:v>18.620871366628631</c:v>
                </c:pt>
                <c:pt idx="28">
                  <c:v>19.054607179632423</c:v>
                </c:pt>
                <c:pt idx="29">
                  <c:v>19.498445997580404</c:v>
                </c:pt>
                <c:pt idx="30">
                  <c:v>19.952623149688744</c:v>
                </c:pt>
                <c:pt idx="31">
                  <c:v>20.417379446695239</c:v>
                </c:pt>
                <c:pt idx="32">
                  <c:v>20.892961308540336</c:v>
                </c:pt>
                <c:pt idx="33">
                  <c:v>21.37962089502226</c:v>
                </c:pt>
                <c:pt idx="34">
                  <c:v>21.87761623949546</c:v>
                </c:pt>
                <c:pt idx="35">
                  <c:v>22.387211385683329</c:v>
                </c:pt>
                <c:pt idx="36">
                  <c:v>22.908676527677656</c:v>
                </c:pt>
                <c:pt idx="37">
                  <c:v>23.442288153199144</c:v>
                </c:pt>
                <c:pt idx="38">
                  <c:v>23.988329190194825</c:v>
                </c:pt>
                <c:pt idx="39">
                  <c:v>24.547089156850216</c:v>
                </c:pt>
                <c:pt idx="40">
                  <c:v>25.118864315095713</c:v>
                </c:pt>
                <c:pt idx="41">
                  <c:v>25.703957827688548</c:v>
                </c:pt>
                <c:pt idx="42">
                  <c:v>26.302679918953721</c:v>
                </c:pt>
                <c:pt idx="43">
                  <c:v>26.915348039269055</c:v>
                </c:pt>
                <c:pt idx="44">
                  <c:v>27.542287033381555</c:v>
                </c:pt>
                <c:pt idx="45">
                  <c:v>28.183829312644427</c:v>
                </c:pt>
                <c:pt idx="46">
                  <c:v>28.840315031265945</c:v>
                </c:pt>
                <c:pt idx="47">
                  <c:v>29.512092266663732</c:v>
                </c:pt>
                <c:pt idx="48">
                  <c:v>30.199517204020033</c:v>
                </c:pt>
                <c:pt idx="49">
                  <c:v>30.902954325135774</c:v>
                </c:pt>
                <c:pt idx="50">
                  <c:v>31.622776601683654</c:v>
                </c:pt>
                <c:pt idx="51">
                  <c:v>32.359365692962683</c:v>
                </c:pt>
                <c:pt idx="52">
                  <c:v>33.113112148258956</c:v>
                </c:pt>
                <c:pt idx="53">
                  <c:v>33.884415613920098</c:v>
                </c:pt>
                <c:pt idx="54">
                  <c:v>34.673685045252995</c:v>
                </c:pt>
                <c:pt idx="55">
                  <c:v>35.48133892335737</c:v>
                </c:pt>
                <c:pt idx="56">
                  <c:v>36.30780547700995</c:v>
                </c:pt>
                <c:pt idx="57">
                  <c:v>37.153522909717069</c:v>
                </c:pt>
                <c:pt idx="58">
                  <c:v>38.018939632055925</c:v>
                </c:pt>
                <c:pt idx="59">
                  <c:v>38.904514499427862</c:v>
                </c:pt>
                <c:pt idx="60">
                  <c:v>39.810717055349507</c:v>
                </c:pt>
                <c:pt idx="61">
                  <c:v>40.738027780411052</c:v>
                </c:pt>
                <c:pt idx="62">
                  <c:v>41.686938347033305</c:v>
                </c:pt>
                <c:pt idx="63">
                  <c:v>42.657951880159032</c:v>
                </c:pt>
                <c:pt idx="64">
                  <c:v>43.651583224016342</c:v>
                </c:pt>
                <c:pt idx="65">
                  <c:v>44.668359215096054</c:v>
                </c:pt>
                <c:pt idx="66">
                  <c:v>45.708818961487232</c:v>
                </c:pt>
                <c:pt idx="67">
                  <c:v>46.77351412871954</c:v>
                </c:pt>
                <c:pt idx="68">
                  <c:v>47.863009232263536</c:v>
                </c:pt>
                <c:pt idx="69">
                  <c:v>48.977881936844327</c:v>
                </c:pt>
                <c:pt idx="70">
                  <c:v>50.118723362726911</c:v>
                </c:pt>
                <c:pt idx="71">
                  <c:v>51.286138399136156</c:v>
                </c:pt>
                <c:pt idx="72">
                  <c:v>52.480746024976916</c:v>
                </c:pt>
                <c:pt idx="73">
                  <c:v>53.703179637024931</c:v>
                </c:pt>
                <c:pt idx="74">
                  <c:v>54.954087385762094</c:v>
                </c:pt>
                <c:pt idx="75">
                  <c:v>56.234132519034532</c:v>
                </c:pt>
                <c:pt idx="76">
                  <c:v>57.543993733715297</c:v>
                </c:pt>
                <c:pt idx="77">
                  <c:v>58.884365535558494</c:v>
                </c:pt>
                <c:pt idx="78">
                  <c:v>60.255958607435353</c:v>
                </c:pt>
                <c:pt idx="79">
                  <c:v>61.659500186147781</c:v>
                </c:pt>
                <c:pt idx="80">
                  <c:v>63.095734448018874</c:v>
                </c:pt>
                <c:pt idx="81">
                  <c:v>64.565422903465077</c:v>
                </c:pt>
                <c:pt idx="82">
                  <c:v>66.069344800759112</c:v>
                </c:pt>
                <c:pt idx="83">
                  <c:v>67.608297539197679</c:v>
                </c:pt>
                <c:pt idx="84">
                  <c:v>69.183097091893131</c:v>
                </c:pt>
                <c:pt idx="85">
                  <c:v>70.794578438413254</c:v>
                </c:pt>
                <c:pt idx="86">
                  <c:v>72.443596007498442</c:v>
                </c:pt>
                <c:pt idx="87">
                  <c:v>74.131024130091177</c:v>
                </c:pt>
                <c:pt idx="88">
                  <c:v>75.857757502917778</c:v>
                </c:pt>
                <c:pt idx="89">
                  <c:v>77.624711662868563</c:v>
                </c:pt>
                <c:pt idx="90">
                  <c:v>79.432823472427515</c:v>
                </c:pt>
                <c:pt idx="91">
                  <c:v>81.283051616409253</c:v>
                </c:pt>
                <c:pt idx="92">
                  <c:v>83.176377110266415</c:v>
                </c:pt>
                <c:pt idx="93">
                  <c:v>85.113803820236939</c:v>
                </c:pt>
                <c:pt idx="94">
                  <c:v>87.096358995607346</c:v>
                </c:pt>
                <c:pt idx="95">
                  <c:v>89.125093813373795</c:v>
                </c:pt>
                <c:pt idx="96">
                  <c:v>91.201083935590191</c:v>
                </c:pt>
                <c:pt idx="97">
                  <c:v>93.325430079698307</c:v>
                </c:pt>
                <c:pt idx="98">
                  <c:v>95.499258602142746</c:v>
                </c:pt>
                <c:pt idx="99">
                  <c:v>97.7237220955802</c:v>
                </c:pt>
                <c:pt idx="100">
                  <c:v>100</c:v>
                </c:pt>
                <c:pt idx="101">
                  <c:v>102.32929922807541</c:v>
                </c:pt>
                <c:pt idx="102">
                  <c:v>104.71285480508993</c:v>
                </c:pt>
                <c:pt idx="103">
                  <c:v>107.15193052376063</c:v>
                </c:pt>
                <c:pt idx="104">
                  <c:v>109.64781961431846</c:v>
                </c:pt>
                <c:pt idx="105">
                  <c:v>112.20184543019631</c:v>
                </c:pt>
                <c:pt idx="106">
                  <c:v>114.81536214968821</c:v>
                </c:pt>
                <c:pt idx="107">
                  <c:v>117.48975549395288</c:v>
                </c:pt>
                <c:pt idx="108">
                  <c:v>120.22644346174121</c:v>
                </c:pt>
                <c:pt idx="109">
                  <c:v>123.02687708123807</c:v>
                </c:pt>
                <c:pt idx="110">
                  <c:v>125.89254117941661</c:v>
                </c:pt>
                <c:pt idx="111">
                  <c:v>128.82495516931328</c:v>
                </c:pt>
                <c:pt idx="112">
                  <c:v>131.82567385564056</c:v>
                </c:pt>
                <c:pt idx="113">
                  <c:v>134.89628825916523</c:v>
                </c:pt>
                <c:pt idx="114">
                  <c:v>138.03842646028832</c:v>
                </c:pt>
                <c:pt idx="115">
                  <c:v>141.25375446227523</c:v>
                </c:pt>
                <c:pt idx="116">
                  <c:v>144.54397707459253</c:v>
                </c:pt>
                <c:pt idx="117">
                  <c:v>147.91083881682053</c:v>
                </c:pt>
                <c:pt idx="118">
                  <c:v>151.35612484362056</c:v>
                </c:pt>
                <c:pt idx="119">
                  <c:v>154.88166189124789</c:v>
                </c:pt>
                <c:pt idx="120">
                  <c:v>158.48931924611108</c:v>
                </c:pt>
                <c:pt idx="121">
                  <c:v>162.1810097358927</c:v>
                </c:pt>
                <c:pt idx="122">
                  <c:v>165.95869074375574</c:v>
                </c:pt>
                <c:pt idx="123">
                  <c:v>169.8243652461741</c:v>
                </c:pt>
                <c:pt idx="124">
                  <c:v>173.78008287493719</c:v>
                </c:pt>
                <c:pt idx="125">
                  <c:v>177.82794100389191</c:v>
                </c:pt>
                <c:pt idx="126">
                  <c:v>181.97008586099795</c:v>
                </c:pt>
                <c:pt idx="127">
                  <c:v>186.20871366628631</c:v>
                </c:pt>
                <c:pt idx="128">
                  <c:v>190.54607179632424</c:v>
                </c:pt>
                <c:pt idx="129">
                  <c:v>194.98445997580404</c:v>
                </c:pt>
                <c:pt idx="130">
                  <c:v>199.52623149688745</c:v>
                </c:pt>
                <c:pt idx="131">
                  <c:v>204.17379446695239</c:v>
                </c:pt>
                <c:pt idx="132">
                  <c:v>208.92961308540333</c:v>
                </c:pt>
                <c:pt idx="133">
                  <c:v>213.79620895022259</c:v>
                </c:pt>
                <c:pt idx="134">
                  <c:v>218.77616239495458</c:v>
                </c:pt>
                <c:pt idx="135">
                  <c:v>223.87211385683327</c:v>
                </c:pt>
                <c:pt idx="136">
                  <c:v>229.08676527677656</c:v>
                </c:pt>
                <c:pt idx="137">
                  <c:v>234.42288153199144</c:v>
                </c:pt>
                <c:pt idx="138">
                  <c:v>239.88329190194824</c:v>
                </c:pt>
                <c:pt idx="139">
                  <c:v>245.47089156850217</c:v>
                </c:pt>
                <c:pt idx="140">
                  <c:v>251.18864315095712</c:v>
                </c:pt>
                <c:pt idx="141">
                  <c:v>257.03957827688544</c:v>
                </c:pt>
                <c:pt idx="142">
                  <c:v>263.0267991895372</c:v>
                </c:pt>
                <c:pt idx="143">
                  <c:v>269.15348039269054</c:v>
                </c:pt>
                <c:pt idx="144">
                  <c:v>275.42287033381558</c:v>
                </c:pt>
                <c:pt idx="145">
                  <c:v>281.83829312644428</c:v>
                </c:pt>
                <c:pt idx="146">
                  <c:v>288.40315031265942</c:v>
                </c:pt>
                <c:pt idx="147">
                  <c:v>295.12092266663734</c:v>
                </c:pt>
                <c:pt idx="148">
                  <c:v>301.99517204020032</c:v>
                </c:pt>
                <c:pt idx="149">
                  <c:v>309.02954325135772</c:v>
                </c:pt>
                <c:pt idx="150">
                  <c:v>316.22776601683654</c:v>
                </c:pt>
                <c:pt idx="151">
                  <c:v>323.59365692962683</c:v>
                </c:pt>
                <c:pt idx="152">
                  <c:v>331.13112148258955</c:v>
                </c:pt>
                <c:pt idx="153">
                  <c:v>338.84415613920095</c:v>
                </c:pt>
                <c:pt idx="154">
                  <c:v>346.73685045252995</c:v>
                </c:pt>
                <c:pt idx="155">
                  <c:v>354.81338923357373</c:v>
                </c:pt>
                <c:pt idx="156">
                  <c:v>363.07805477009953</c:v>
                </c:pt>
                <c:pt idx="157">
                  <c:v>371.53522909717071</c:v>
                </c:pt>
                <c:pt idx="158">
                  <c:v>380.18939632055924</c:v>
                </c:pt>
                <c:pt idx="159">
                  <c:v>389.04514499427859</c:v>
                </c:pt>
                <c:pt idx="160">
                  <c:v>398.10717055349511</c:v>
                </c:pt>
                <c:pt idx="161">
                  <c:v>407.38027780411051</c:v>
                </c:pt>
                <c:pt idx="162">
                  <c:v>416.86938347033305</c:v>
                </c:pt>
                <c:pt idx="163">
                  <c:v>426.57951880159032</c:v>
                </c:pt>
                <c:pt idx="164">
                  <c:v>436.51583224016343</c:v>
                </c:pt>
                <c:pt idx="165">
                  <c:v>446.68359215096052</c:v>
                </c:pt>
                <c:pt idx="166">
                  <c:v>457.08818961487231</c:v>
                </c:pt>
                <c:pt idx="167">
                  <c:v>467.7351412871954</c:v>
                </c:pt>
                <c:pt idx="168">
                  <c:v>478.63009232263539</c:v>
                </c:pt>
                <c:pt idx="169">
                  <c:v>489.77881936844324</c:v>
                </c:pt>
                <c:pt idx="170">
                  <c:v>501.18723362726911</c:v>
                </c:pt>
                <c:pt idx="171">
                  <c:v>512.86138399136155</c:v>
                </c:pt>
                <c:pt idx="172">
                  <c:v>524.80746024976918</c:v>
                </c:pt>
                <c:pt idx="173">
                  <c:v>537.03179637024925</c:v>
                </c:pt>
                <c:pt idx="174">
                  <c:v>549.54087385762091</c:v>
                </c:pt>
                <c:pt idx="175">
                  <c:v>562.34132519034529</c:v>
                </c:pt>
                <c:pt idx="176">
                  <c:v>575.43993733715297</c:v>
                </c:pt>
                <c:pt idx="177">
                  <c:v>588.84365535558493</c:v>
                </c:pt>
                <c:pt idx="178">
                  <c:v>602.55958607435355</c:v>
                </c:pt>
                <c:pt idx="179">
                  <c:v>616.59500186147773</c:v>
                </c:pt>
                <c:pt idx="180">
                  <c:v>630.95734448018868</c:v>
                </c:pt>
                <c:pt idx="181">
                  <c:v>645.65422903465083</c:v>
                </c:pt>
                <c:pt idx="182">
                  <c:v>660.69344800759109</c:v>
                </c:pt>
                <c:pt idx="183">
                  <c:v>676.08297539197679</c:v>
                </c:pt>
                <c:pt idx="184">
                  <c:v>691.83097091893126</c:v>
                </c:pt>
                <c:pt idx="185">
                  <c:v>707.94578438413259</c:v>
                </c:pt>
                <c:pt idx="186">
                  <c:v>724.43596007498434</c:v>
                </c:pt>
                <c:pt idx="187">
                  <c:v>741.3102413009118</c:v>
                </c:pt>
                <c:pt idx="188">
                  <c:v>758.57757502917775</c:v>
                </c:pt>
                <c:pt idx="189">
                  <c:v>776.24711662868572</c:v>
                </c:pt>
                <c:pt idx="190">
                  <c:v>794.32823472427515</c:v>
                </c:pt>
                <c:pt idx="191">
                  <c:v>812.83051616409261</c:v>
                </c:pt>
                <c:pt idx="192">
                  <c:v>831.76377110266412</c:v>
                </c:pt>
                <c:pt idx="193">
                  <c:v>851.13803820236933</c:v>
                </c:pt>
                <c:pt idx="194">
                  <c:v>870.96358995607341</c:v>
                </c:pt>
                <c:pt idx="195">
                  <c:v>891.25093813373792</c:v>
                </c:pt>
                <c:pt idx="196">
                  <c:v>912.01083935590179</c:v>
                </c:pt>
                <c:pt idx="197">
                  <c:v>933.25430079698299</c:v>
                </c:pt>
                <c:pt idx="198">
                  <c:v>954.99258602142754</c:v>
                </c:pt>
                <c:pt idx="199">
                  <c:v>977.23722095580194</c:v>
                </c:pt>
                <c:pt idx="200">
                  <c:v>1000</c:v>
                </c:pt>
                <c:pt idx="201">
                  <c:v>1023.2929922807541</c:v>
                </c:pt>
                <c:pt idx="202">
                  <c:v>1047.1285480508993</c:v>
                </c:pt>
                <c:pt idx="203">
                  <c:v>1071.5193052376062</c:v>
                </c:pt>
                <c:pt idx="204">
                  <c:v>1096.4781961431847</c:v>
                </c:pt>
                <c:pt idx="205">
                  <c:v>1122.0184543019632</c:v>
                </c:pt>
                <c:pt idx="206">
                  <c:v>1148.1536214968821</c:v>
                </c:pt>
                <c:pt idx="207">
                  <c:v>1174.8975549395288</c:v>
                </c:pt>
                <c:pt idx="208">
                  <c:v>1202.264434617412</c:v>
                </c:pt>
                <c:pt idx="209">
                  <c:v>1230.2687708123808</c:v>
                </c:pt>
                <c:pt idx="210">
                  <c:v>1258.9254117941662</c:v>
                </c:pt>
                <c:pt idx="211">
                  <c:v>1288.2495516931326</c:v>
                </c:pt>
                <c:pt idx="212">
                  <c:v>1318.2567385564057</c:v>
                </c:pt>
                <c:pt idx="213">
                  <c:v>1348.9628825916523</c:v>
                </c:pt>
                <c:pt idx="214">
                  <c:v>1380.3842646028831</c:v>
                </c:pt>
                <c:pt idx="215">
                  <c:v>1412.5375446227524</c:v>
                </c:pt>
                <c:pt idx="216">
                  <c:v>1445.4397707459254</c:v>
                </c:pt>
                <c:pt idx="217">
                  <c:v>1479.1083881682052</c:v>
                </c:pt>
                <c:pt idx="218">
                  <c:v>1513.5612484362057</c:v>
                </c:pt>
                <c:pt idx="219">
                  <c:v>1548.8166189124788</c:v>
                </c:pt>
                <c:pt idx="220">
                  <c:v>1584.8931924611106</c:v>
                </c:pt>
                <c:pt idx="221">
                  <c:v>1621.8100973589271</c:v>
                </c:pt>
                <c:pt idx="222">
                  <c:v>1659.5869074375573</c:v>
                </c:pt>
                <c:pt idx="223">
                  <c:v>1698.243652461741</c:v>
                </c:pt>
                <c:pt idx="224">
                  <c:v>1737.8008287493717</c:v>
                </c:pt>
                <c:pt idx="225">
                  <c:v>1778.2794100389192</c:v>
                </c:pt>
                <c:pt idx="226">
                  <c:v>1819.7008586099794</c:v>
                </c:pt>
                <c:pt idx="227">
                  <c:v>1862.087136662863</c:v>
                </c:pt>
                <c:pt idx="228">
                  <c:v>1905.4607179632424</c:v>
                </c:pt>
                <c:pt idx="229">
                  <c:v>1949.8445997580404</c:v>
                </c:pt>
                <c:pt idx="230">
                  <c:v>1995.2623149688743</c:v>
                </c:pt>
                <c:pt idx="231">
                  <c:v>2041.7379446695238</c:v>
                </c:pt>
                <c:pt idx="232">
                  <c:v>2089.2961308540334</c:v>
                </c:pt>
                <c:pt idx="233">
                  <c:v>2137.9620895022258</c:v>
                </c:pt>
                <c:pt idx="234">
                  <c:v>2187.761623949546</c:v>
                </c:pt>
                <c:pt idx="235">
                  <c:v>2238.7211385683327</c:v>
                </c:pt>
                <c:pt idx="236">
                  <c:v>2290.8676527677658</c:v>
                </c:pt>
                <c:pt idx="237">
                  <c:v>2344.2288153199142</c:v>
                </c:pt>
                <c:pt idx="238">
                  <c:v>2398.8329190194822</c:v>
                </c:pt>
                <c:pt idx="239">
                  <c:v>2454.7089156850216</c:v>
                </c:pt>
                <c:pt idx="240">
                  <c:v>2511.8864315095711</c:v>
                </c:pt>
                <c:pt idx="241">
                  <c:v>2570.3957827688546</c:v>
                </c:pt>
                <c:pt idx="242">
                  <c:v>2630.2679918953718</c:v>
                </c:pt>
                <c:pt idx="243">
                  <c:v>2691.5348039269052</c:v>
                </c:pt>
                <c:pt idx="244">
                  <c:v>2754.2287033381558</c:v>
                </c:pt>
                <c:pt idx="245">
                  <c:v>2818.3829312644425</c:v>
                </c:pt>
                <c:pt idx="246">
                  <c:v>2884.0315031265945</c:v>
                </c:pt>
                <c:pt idx="247">
                  <c:v>2951.2092266663731</c:v>
                </c:pt>
                <c:pt idx="248">
                  <c:v>3019.951720402003</c:v>
                </c:pt>
                <c:pt idx="249">
                  <c:v>3090.295432513577</c:v>
                </c:pt>
                <c:pt idx="250">
                  <c:v>3162.2776601683654</c:v>
                </c:pt>
                <c:pt idx="251">
                  <c:v>3235.9365692962679</c:v>
                </c:pt>
                <c:pt idx="252">
                  <c:v>3311.3112148258956</c:v>
                </c:pt>
                <c:pt idx="253">
                  <c:v>3388.4415613920096</c:v>
                </c:pt>
                <c:pt idx="254">
                  <c:v>3467.3685045252992</c:v>
                </c:pt>
                <c:pt idx="255">
                  <c:v>3548.1338923357371</c:v>
                </c:pt>
                <c:pt idx="256">
                  <c:v>3630.7805477009952</c:v>
                </c:pt>
                <c:pt idx="257">
                  <c:v>3715.3522909717071</c:v>
                </c:pt>
                <c:pt idx="258">
                  <c:v>3801.8939632055922</c:v>
                </c:pt>
                <c:pt idx="259">
                  <c:v>3890.451449942786</c:v>
                </c:pt>
                <c:pt idx="260">
                  <c:v>3981.071705534951</c:v>
                </c:pt>
                <c:pt idx="261">
                  <c:v>4073.8027780411048</c:v>
                </c:pt>
                <c:pt idx="262">
                  <c:v>4168.693834703331</c:v>
                </c:pt>
                <c:pt idx="263">
                  <c:v>4265.7951880159035</c:v>
                </c:pt>
                <c:pt idx="264">
                  <c:v>4365.158322401634</c:v>
                </c:pt>
                <c:pt idx="265">
                  <c:v>4466.8359215096052</c:v>
                </c:pt>
                <c:pt idx="266">
                  <c:v>4570.8818961487232</c:v>
                </c:pt>
                <c:pt idx="267">
                  <c:v>4677.3514128719544</c:v>
                </c:pt>
                <c:pt idx="268">
                  <c:v>4786.3009232263539</c:v>
                </c:pt>
                <c:pt idx="269">
                  <c:v>4897.7881936844324</c:v>
                </c:pt>
                <c:pt idx="270">
                  <c:v>5011.8723362726905</c:v>
                </c:pt>
                <c:pt idx="271">
                  <c:v>5128.6138399136153</c:v>
                </c:pt>
                <c:pt idx="272">
                  <c:v>5248.0746024976916</c:v>
                </c:pt>
                <c:pt idx="273">
                  <c:v>5370.3179637024932</c:v>
                </c:pt>
                <c:pt idx="274">
                  <c:v>5495.4087385762095</c:v>
                </c:pt>
                <c:pt idx="275">
                  <c:v>5623.4132519034529</c:v>
                </c:pt>
                <c:pt idx="276">
                  <c:v>5754.3993733715297</c:v>
                </c:pt>
                <c:pt idx="277">
                  <c:v>5888.43655355585</c:v>
                </c:pt>
                <c:pt idx="278">
                  <c:v>6025.595860743535</c:v>
                </c:pt>
                <c:pt idx="279">
                  <c:v>6165.9500186147779</c:v>
                </c:pt>
                <c:pt idx="280">
                  <c:v>6309.5734448018875</c:v>
                </c:pt>
                <c:pt idx="281">
                  <c:v>6456.5422903465087</c:v>
                </c:pt>
                <c:pt idx="282">
                  <c:v>6606.9344800759118</c:v>
                </c:pt>
                <c:pt idx="283">
                  <c:v>6760.8297539197674</c:v>
                </c:pt>
                <c:pt idx="284">
                  <c:v>6918.3097091893123</c:v>
                </c:pt>
                <c:pt idx="285">
                  <c:v>7079.4578438413255</c:v>
                </c:pt>
                <c:pt idx="286">
                  <c:v>7244.3596007498436</c:v>
                </c:pt>
                <c:pt idx="287">
                  <c:v>7413.1024130091182</c:v>
                </c:pt>
                <c:pt idx="288">
                  <c:v>7585.7757502917784</c:v>
                </c:pt>
                <c:pt idx="289">
                  <c:v>7762.4711662868567</c:v>
                </c:pt>
                <c:pt idx="290">
                  <c:v>7943.2823472427517</c:v>
                </c:pt>
                <c:pt idx="291">
                  <c:v>8128.3051616409257</c:v>
                </c:pt>
                <c:pt idx="292">
                  <c:v>8317.6377110266421</c:v>
                </c:pt>
                <c:pt idx="293">
                  <c:v>8511.3803820236935</c:v>
                </c:pt>
                <c:pt idx="294">
                  <c:v>8709.6358995607334</c:v>
                </c:pt>
                <c:pt idx="295">
                  <c:v>8912.5093813373787</c:v>
                </c:pt>
                <c:pt idx="296">
                  <c:v>9120.1083935590177</c:v>
                </c:pt>
                <c:pt idx="297">
                  <c:v>9332.5430079698308</c:v>
                </c:pt>
                <c:pt idx="298">
                  <c:v>9549.9258602142745</c:v>
                </c:pt>
                <c:pt idx="299">
                  <c:v>9772.3722095580197</c:v>
                </c:pt>
                <c:pt idx="300">
                  <c:v>10000</c:v>
                </c:pt>
                <c:pt idx="301">
                  <c:v>10232.929922807542</c:v>
                </c:pt>
                <c:pt idx="302">
                  <c:v>10471.285480508994</c:v>
                </c:pt>
                <c:pt idx="303">
                  <c:v>10715.193052376062</c:v>
                </c:pt>
                <c:pt idx="304">
                  <c:v>10964.781961431847</c:v>
                </c:pt>
                <c:pt idx="305">
                  <c:v>11220.184543019632</c:v>
                </c:pt>
                <c:pt idx="306">
                  <c:v>11481.536214968821</c:v>
                </c:pt>
                <c:pt idx="307">
                  <c:v>11748.975549395289</c:v>
                </c:pt>
                <c:pt idx="308">
                  <c:v>12022.64434617412</c:v>
                </c:pt>
                <c:pt idx="309">
                  <c:v>12302.687708123807</c:v>
                </c:pt>
                <c:pt idx="310">
                  <c:v>12589.254117941662</c:v>
                </c:pt>
                <c:pt idx="311">
                  <c:v>12882.495516931327</c:v>
                </c:pt>
                <c:pt idx="312">
                  <c:v>13182.567385564056</c:v>
                </c:pt>
                <c:pt idx="313">
                  <c:v>13489.628825916521</c:v>
                </c:pt>
                <c:pt idx="314">
                  <c:v>13803.842646028832</c:v>
                </c:pt>
                <c:pt idx="315">
                  <c:v>14125.375446227525</c:v>
                </c:pt>
                <c:pt idx="316">
                  <c:v>14454.397707459255</c:v>
                </c:pt>
                <c:pt idx="317">
                  <c:v>14791.083881682052</c:v>
                </c:pt>
                <c:pt idx="318">
                  <c:v>15135.612484362058</c:v>
                </c:pt>
                <c:pt idx="319">
                  <c:v>15488.166189124788</c:v>
                </c:pt>
                <c:pt idx="320">
                  <c:v>15848.931924611106</c:v>
                </c:pt>
                <c:pt idx="321">
                  <c:v>16218.100973589271</c:v>
                </c:pt>
                <c:pt idx="322">
                  <c:v>16595.869074375572</c:v>
                </c:pt>
                <c:pt idx="323">
                  <c:v>16982.436524617409</c:v>
                </c:pt>
                <c:pt idx="324">
                  <c:v>17378.008287493718</c:v>
                </c:pt>
                <c:pt idx="325">
                  <c:v>17782.794100389194</c:v>
                </c:pt>
                <c:pt idx="326">
                  <c:v>18197.008586099793</c:v>
                </c:pt>
                <c:pt idx="327">
                  <c:v>18620.871366628631</c:v>
                </c:pt>
                <c:pt idx="328">
                  <c:v>19054.607179632425</c:v>
                </c:pt>
                <c:pt idx="329">
                  <c:v>19498.445997580406</c:v>
                </c:pt>
                <c:pt idx="330">
                  <c:v>19952.623149688745</c:v>
                </c:pt>
                <c:pt idx="331">
                  <c:v>20417.379446695239</c:v>
                </c:pt>
                <c:pt idx="332">
                  <c:v>20892.961308540333</c:v>
                </c:pt>
                <c:pt idx="333">
                  <c:v>21379.620895022261</c:v>
                </c:pt>
                <c:pt idx="334">
                  <c:v>21877.616239495459</c:v>
                </c:pt>
                <c:pt idx="335">
                  <c:v>22387.211385683328</c:v>
                </c:pt>
                <c:pt idx="336">
                  <c:v>22908.676527677657</c:v>
                </c:pt>
                <c:pt idx="337">
                  <c:v>23442.288153199144</c:v>
                </c:pt>
                <c:pt idx="338">
                  <c:v>23988.329190194825</c:v>
                </c:pt>
                <c:pt idx="339">
                  <c:v>24547.089156850216</c:v>
                </c:pt>
                <c:pt idx="340">
                  <c:v>25118.864315095714</c:v>
                </c:pt>
                <c:pt idx="341">
                  <c:v>25703.957827688548</c:v>
                </c:pt>
                <c:pt idx="342">
                  <c:v>26302.67991895372</c:v>
                </c:pt>
                <c:pt idx="343">
                  <c:v>26915.348039269054</c:v>
                </c:pt>
                <c:pt idx="344">
                  <c:v>27542.287033381555</c:v>
                </c:pt>
                <c:pt idx="345">
                  <c:v>28183.829312644426</c:v>
                </c:pt>
                <c:pt idx="346">
                  <c:v>28840.315031265945</c:v>
                </c:pt>
                <c:pt idx="347">
                  <c:v>29512.092266663731</c:v>
                </c:pt>
                <c:pt idx="348">
                  <c:v>30199.51720402003</c:v>
                </c:pt>
                <c:pt idx="349">
                  <c:v>30902.954325135772</c:v>
                </c:pt>
                <c:pt idx="350">
                  <c:v>31622.776601683654</c:v>
                </c:pt>
                <c:pt idx="351">
                  <c:v>32359.365692962681</c:v>
                </c:pt>
                <c:pt idx="352">
                  <c:v>33113.112148258959</c:v>
                </c:pt>
                <c:pt idx="353">
                  <c:v>33884.415613920093</c:v>
                </c:pt>
                <c:pt idx="354">
                  <c:v>34673.685045252991</c:v>
                </c:pt>
                <c:pt idx="355">
                  <c:v>35481.338923357376</c:v>
                </c:pt>
                <c:pt idx="356">
                  <c:v>36307.805477009955</c:v>
                </c:pt>
                <c:pt idx="357">
                  <c:v>37153.522909717067</c:v>
                </c:pt>
                <c:pt idx="358">
                  <c:v>38018.939632055924</c:v>
                </c:pt>
                <c:pt idx="359">
                  <c:v>38904.51449942786</c:v>
                </c:pt>
                <c:pt idx="360">
                  <c:v>39810.717055349509</c:v>
                </c:pt>
                <c:pt idx="361">
                  <c:v>40738.027780411052</c:v>
                </c:pt>
                <c:pt idx="362">
                  <c:v>41686.938347033305</c:v>
                </c:pt>
                <c:pt idx="363">
                  <c:v>42657.951880159031</c:v>
                </c:pt>
                <c:pt idx="364">
                  <c:v>43651.583224016344</c:v>
                </c:pt>
                <c:pt idx="365">
                  <c:v>44668.359215096054</c:v>
                </c:pt>
                <c:pt idx="366">
                  <c:v>45708.818961487232</c:v>
                </c:pt>
                <c:pt idx="367">
                  <c:v>46773.514128719544</c:v>
                </c:pt>
                <c:pt idx="368">
                  <c:v>47863.009232263539</c:v>
                </c:pt>
                <c:pt idx="369">
                  <c:v>48977.881936844322</c:v>
                </c:pt>
                <c:pt idx="370">
                  <c:v>50118.723362726909</c:v>
                </c:pt>
                <c:pt idx="371">
                  <c:v>51286.138399136158</c:v>
                </c:pt>
                <c:pt idx="372">
                  <c:v>52480.746024976914</c:v>
                </c:pt>
                <c:pt idx="373">
                  <c:v>53703.179637024929</c:v>
                </c:pt>
                <c:pt idx="374">
                  <c:v>54954.087385762097</c:v>
                </c:pt>
                <c:pt idx="375">
                  <c:v>56234.132519034531</c:v>
                </c:pt>
                <c:pt idx="376">
                  <c:v>57543.993733715295</c:v>
                </c:pt>
                <c:pt idx="377">
                  <c:v>58884.3655355585</c:v>
                </c:pt>
                <c:pt idx="378">
                  <c:v>60255.95860743535</c:v>
                </c:pt>
                <c:pt idx="379">
                  <c:v>61659.500186147779</c:v>
                </c:pt>
                <c:pt idx="380">
                  <c:v>63095.734448018869</c:v>
                </c:pt>
                <c:pt idx="381">
                  <c:v>64565.422903465085</c:v>
                </c:pt>
                <c:pt idx="382">
                  <c:v>66069.344800759107</c:v>
                </c:pt>
                <c:pt idx="383">
                  <c:v>67608.29753919768</c:v>
                </c:pt>
                <c:pt idx="384">
                  <c:v>69183.097091893127</c:v>
                </c:pt>
                <c:pt idx="385">
                  <c:v>70794.578438413257</c:v>
                </c:pt>
                <c:pt idx="386">
                  <c:v>72443.596007498432</c:v>
                </c:pt>
                <c:pt idx="387">
                  <c:v>74131.024130091173</c:v>
                </c:pt>
                <c:pt idx="388">
                  <c:v>75857.757502917782</c:v>
                </c:pt>
                <c:pt idx="389">
                  <c:v>77624.711662868562</c:v>
                </c:pt>
                <c:pt idx="390">
                  <c:v>79432.823472427524</c:v>
                </c:pt>
                <c:pt idx="391">
                  <c:v>81283.051616409255</c:v>
                </c:pt>
                <c:pt idx="392">
                  <c:v>83176.377110266418</c:v>
                </c:pt>
                <c:pt idx="393">
                  <c:v>85113.803820236935</c:v>
                </c:pt>
                <c:pt idx="394">
                  <c:v>87096.358995607341</c:v>
                </c:pt>
                <c:pt idx="395">
                  <c:v>89125.093813373795</c:v>
                </c:pt>
                <c:pt idx="396">
                  <c:v>91201.083935590184</c:v>
                </c:pt>
                <c:pt idx="397">
                  <c:v>93325.430079698301</c:v>
                </c:pt>
                <c:pt idx="398">
                  <c:v>95499.258602142756</c:v>
                </c:pt>
                <c:pt idx="399">
                  <c:v>97723.722095580189</c:v>
                </c:pt>
              </c:numCache>
            </c:numRef>
          </c:xVal>
          <c:yVal>
            <c:numRef>
              <c:f>LGsheet!$P$10:$P$409</c:f>
              <c:numCache>
                <c:formatCode>General</c:formatCode>
                <c:ptCount val="400"/>
                <c:pt idx="0">
                  <c:v>85.973901657585301</c:v>
                </c:pt>
                <c:pt idx="1">
                  <c:v>85.880512481322498</c:v>
                </c:pt>
                <c:pt idx="2">
                  <c:v>85.784975797648201</c:v>
                </c:pt>
                <c:pt idx="3">
                  <c:v>85.687243556757934</c:v>
                </c:pt>
                <c:pt idx="4">
                  <c:v>85.587266728655862</c:v>
                </c:pt>
                <c:pt idx="5">
                  <c:v>85.484995290024216</c:v>
                </c:pt>
                <c:pt idx="6">
                  <c:v>85.380378211451671</c:v>
                </c:pt>
                <c:pt idx="7">
                  <c:v>85.273363445073315</c:v>
                </c:pt>
                <c:pt idx="8">
                  <c:v>85.163897912677882</c:v>
                </c:pt>
                <c:pt idx="9">
                  <c:v>85.051927494343644</c:v>
                </c:pt>
                <c:pt idx="10">
                  <c:v>84.937397017667564</c:v>
                </c:pt>
                <c:pt idx="11">
                  <c:v>84.820250247657455</c:v>
                </c:pt>
                <c:pt idx="12">
                  <c:v>84.700429877362438</c:v>
                </c:pt>
                <c:pt idx="13">
                  <c:v>84.577877519320921</c:v>
                </c:pt>
                <c:pt idx="14">
                  <c:v>84.452533697912557</c:v>
                </c:pt>
                <c:pt idx="15">
                  <c:v>84.324337842705148</c:v>
                </c:pt>
                <c:pt idx="16">
                  <c:v>84.193228282894424</c:v>
                </c:pt>
                <c:pt idx="17">
                  <c:v>84.059142242940666</c:v>
                </c:pt>
                <c:pt idx="18">
                  <c:v>83.92201583951379</c:v>
                </c:pt>
                <c:pt idx="19">
                  <c:v>83.781784079864508</c:v>
                </c:pt>
                <c:pt idx="20">
                  <c:v>83.638380861747578</c:v>
                </c:pt>
                <c:pt idx="21">
                  <c:v>83.491738975031197</c:v>
                </c:pt>
                <c:pt idx="22">
                  <c:v>83.341790105133725</c:v>
                </c:pt>
                <c:pt idx="23">
                  <c:v>83.188464838439089</c:v>
                </c:pt>
                <c:pt idx="24">
                  <c:v>83.03169266984942</c:v>
                </c:pt>
                <c:pt idx="25">
                  <c:v>82.871402012644467</c:v>
                </c:pt>
                <c:pt idx="26">
                  <c:v>82.707520210825706</c:v>
                </c:pt>
                <c:pt idx="27">
                  <c:v>82.539973554133496</c:v>
                </c:pt>
                <c:pt idx="28">
                  <c:v>82.368687295936184</c:v>
                </c:pt>
                <c:pt idx="29">
                  <c:v>82.193585674199994</c:v>
                </c:pt>
                <c:pt idx="30">
                  <c:v>82.014591935759711</c:v>
                </c:pt>
                <c:pt idx="31">
                  <c:v>81.831628364121755</c:v>
                </c:pt>
                <c:pt idx="32">
                  <c:v>81.644616311041105</c:v>
                </c:pt>
                <c:pt idx="33">
                  <c:v>81.45347623212659</c:v>
                </c:pt>
                <c:pt idx="34">
                  <c:v>81.25812772673936</c:v>
                </c:pt>
                <c:pt idx="35">
                  <c:v>81.058489582461405</c:v>
                </c:pt>
                <c:pt idx="36">
                  <c:v>80.854479824422697</c:v>
                </c:pt>
                <c:pt idx="37">
                  <c:v>80.646015769785876</c:v>
                </c:pt>
                <c:pt idx="38">
                  <c:v>80.433014087700116</c:v>
                </c:pt>
                <c:pt idx="39">
                  <c:v>80.215390865045151</c:v>
                </c:pt>
                <c:pt idx="40">
                  <c:v>79.993061678297579</c:v>
                </c:pt>
                <c:pt idx="41">
                  <c:v>79.765941671861228</c:v>
                </c:pt>
                <c:pt idx="42">
                  <c:v>79.53394564321195</c:v>
                </c:pt>
                <c:pt idx="43">
                  <c:v>79.296988135215656</c:v>
                </c:pt>
                <c:pt idx="44">
                  <c:v>79.054983535985443</c:v>
                </c:pt>
                <c:pt idx="45">
                  <c:v>78.80784618664849</c:v>
                </c:pt>
                <c:pt idx="46">
                  <c:v>78.555490497398594</c:v>
                </c:pt>
                <c:pt idx="47">
                  <c:v>78.297831072211096</c:v>
                </c:pt>
                <c:pt idx="48">
                  <c:v>78.034782842598162</c:v>
                </c:pt>
                <c:pt idx="49">
                  <c:v>77.766261210779646</c:v>
                </c:pt>
                <c:pt idx="50">
                  <c:v>77.492182202639569</c:v>
                </c:pt>
                <c:pt idx="51">
                  <c:v>77.212462630830473</c:v>
                </c:pt>
                <c:pt idx="52">
                  <c:v>76.927020268376495</c:v>
                </c:pt>
                <c:pt idx="53">
                  <c:v>76.635774033110678</c:v>
                </c:pt>
                <c:pt idx="54">
                  <c:v>76.338644183262346</c:v>
                </c:pt>
                <c:pt idx="55">
                  <c:v>76.035552524487173</c:v>
                </c:pt>
                <c:pt idx="56">
                  <c:v>75.726422628602336</c:v>
                </c:pt>
                <c:pt idx="57">
                  <c:v>75.411180064256015</c:v>
                </c:pt>
                <c:pt idx="58">
                  <c:v>75.089752639718938</c:v>
                </c:pt>
                <c:pt idx="59">
                  <c:v>74.762070657940001</c:v>
                </c:pt>
                <c:pt idx="60">
                  <c:v>74.428067183953544</c:v>
                </c:pt>
                <c:pt idx="61">
                  <c:v>74.087678324666726</c:v>
                </c:pt>
                <c:pt idx="62">
                  <c:v>73.740843520985493</c:v>
                </c:pt>
                <c:pt idx="63">
                  <c:v>73.387505852163557</c:v>
                </c:pt>
                <c:pt idx="64">
                  <c:v>73.02761235217352</c:v>
                </c:pt>
                <c:pt idx="65">
                  <c:v>72.661114337806652</c:v>
                </c:pt>
                <c:pt idx="66">
                  <c:v>72.287967748107974</c:v>
                </c:pt>
                <c:pt idx="67">
                  <c:v>71.908133494641788</c:v>
                </c:pt>
                <c:pt idx="68">
                  <c:v>71.521577821966204</c:v>
                </c:pt>
                <c:pt idx="69">
                  <c:v>71.128272677567111</c:v>
                </c:pt>
                <c:pt idx="70">
                  <c:v>70.728196090368073</c:v>
                </c:pt>
                <c:pt idx="71">
                  <c:v>70.321332556789045</c:v>
                </c:pt>
                <c:pt idx="72">
                  <c:v>69.907673433178601</c:v>
                </c:pt>
                <c:pt idx="73">
                  <c:v>69.487217333286679</c:v>
                </c:pt>
                <c:pt idx="74">
                  <c:v>69.059970529285366</c:v>
                </c:pt>
                <c:pt idx="75">
                  <c:v>68.625947354679326</c:v>
                </c:pt>
                <c:pt idx="76">
                  <c:v>68.185170607280043</c:v>
                </c:pt>
                <c:pt idx="77">
                  <c:v>67.737671950250416</c:v>
                </c:pt>
                <c:pt idx="78">
                  <c:v>67.283492309058502</c:v>
                </c:pt>
                <c:pt idx="79">
                  <c:v>66.822682262016357</c:v>
                </c:pt>
                <c:pt idx="80">
                  <c:v>66.355302421922218</c:v>
                </c:pt>
                <c:pt idx="81">
                  <c:v>65.881423806174865</c:v>
                </c:pt>
                <c:pt idx="82">
                  <c:v>65.401128192592182</c:v>
                </c:pt>
                <c:pt idx="83">
                  <c:v>64.914508458043187</c:v>
                </c:pt>
                <c:pt idx="84">
                  <c:v>64.421668896896321</c:v>
                </c:pt>
                <c:pt idx="85">
                  <c:v>63.922725516204949</c:v>
                </c:pt>
                <c:pt idx="86">
                  <c:v>63.417806304489233</c:v>
                </c:pt>
                <c:pt idx="87">
                  <c:v>62.907051470943046</c:v>
                </c:pt>
                <c:pt idx="88">
                  <c:v>62.390613651892679</c:v>
                </c:pt>
                <c:pt idx="89">
                  <c:v>61.86865808136767</c:v>
                </c:pt>
                <c:pt idx="90">
                  <c:v>61.341362722712766</c:v>
                </c:pt>
                <c:pt idx="91">
                  <c:v>60.80891835827974</c:v>
                </c:pt>
                <c:pt idx="92">
                  <c:v>60.271528634386272</c:v>
                </c:pt>
                <c:pt idx="93">
                  <c:v>59.72941005892249</c:v>
                </c:pt>
                <c:pt idx="94">
                  <c:v>59.182791949220302</c:v>
                </c:pt>
                <c:pt idx="95">
                  <c:v>58.631916328079406</c:v>
                </c:pt>
                <c:pt idx="96">
                  <c:v>58.077037766165972</c:v>
                </c:pt>
                <c:pt idx="97">
                  <c:v>57.518423169361334</c:v>
                </c:pt>
                <c:pt idx="98">
                  <c:v>56.956351510040136</c:v>
                </c:pt>
                <c:pt idx="99">
                  <c:v>56.391113501692452</c:v>
                </c:pt>
                <c:pt idx="100">
                  <c:v>55.823011216773288</c:v>
                </c:pt>
                <c:pt idx="101">
                  <c:v>55.252357648155588</c:v>
                </c:pt>
                <c:pt idx="102">
                  <c:v>54.67947621507308</c:v>
                </c:pt>
                <c:pt idx="103">
                  <c:v>54.104700214973043</c:v>
                </c:pt>
                <c:pt idx="104">
                  <c:v>53.528372223223023</c:v>
                </c:pt>
                <c:pt idx="105">
                  <c:v>52.950843443151648</c:v>
                </c:pt>
                <c:pt idx="106">
                  <c:v>52.372473009420858</c:v>
                </c:pt>
                <c:pt idx="107">
                  <c:v>51.793627248230173</c:v>
                </c:pt>
                <c:pt idx="108">
                  <c:v>51.214678898326383</c:v>
                </c:pt>
                <c:pt idx="109">
                  <c:v>50.636006297232797</c:v>
                </c:pt>
                <c:pt idx="110">
                  <c:v>50.057992537507218</c:v>
                </c:pt>
                <c:pt idx="111">
                  <c:v>49.481024598183929</c:v>
                </c:pt>
                <c:pt idx="112">
                  <c:v>48.905492456845067</c:v>
                </c:pt>
                <c:pt idx="113">
                  <c:v>48.331788187992125</c:v>
                </c:pt>
                <c:pt idx="114">
                  <c:v>47.760305053551228</c:v>
                </c:pt>
                <c:pt idx="115">
                  <c:v>47.191436591434559</c:v>
                </c:pt>
                <c:pt idx="116">
                  <c:v>46.625575708101955</c:v>
                </c:pt>
                <c:pt idx="117">
                  <c:v>46.063113781013584</c:v>
                </c:pt>
                <c:pt idx="118">
                  <c:v>45.504439776741513</c:v>
                </c:pt>
                <c:pt idx="119">
                  <c:v>44.949939390317319</c:v>
                </c:pt>
                <c:pt idx="120">
                  <c:v>44.399994211135329</c:v>
                </c:pt>
                <c:pt idx="121">
                  <c:v>43.854980920415109</c:v>
                </c:pt>
                <c:pt idx="122">
                  <c:v>43.31527052485491</c:v>
                </c:pt>
                <c:pt idx="123">
                  <c:v>42.781227630689791</c:v>
                </c:pt>
                <c:pt idx="124">
                  <c:v>42.253209761907691</c:v>
                </c:pt>
                <c:pt idx="125">
                  <c:v>41.73156672588712</c:v>
                </c:pt>
                <c:pt idx="126">
                  <c:v>41.216640029202516</c:v>
                </c:pt>
                <c:pt idx="127">
                  <c:v>40.708762345814151</c:v>
                </c:pt>
                <c:pt idx="128">
                  <c:v>40.20825703932023</c:v>
                </c:pt>
                <c:pt idx="129">
                  <c:v>39.71543774041141</c:v>
                </c:pt>
                <c:pt idx="130">
                  <c:v>39.230607980139681</c:v>
                </c:pt>
                <c:pt idx="131">
                  <c:v>38.754060879099356</c:v>
                </c:pt>
                <c:pt idx="132">
                  <c:v>38.286078892127847</c:v>
                </c:pt>
                <c:pt idx="133">
                  <c:v>37.826933607669133</c:v>
                </c:pt>
                <c:pt idx="134">
                  <c:v>37.376885600512992</c:v>
                </c:pt>
                <c:pt idx="135">
                  <c:v>36.936184336227747</c:v>
                </c:pt>
                <c:pt idx="136">
                  <c:v>36.505068125249075</c:v>
                </c:pt>
                <c:pt idx="137">
                  <c:v>36.083764124273699</c:v>
                </c:pt>
                <c:pt idx="138">
                  <c:v>35.672488382335807</c:v>
                </c:pt>
                <c:pt idx="139">
                  <c:v>35.271445928715629</c:v>
                </c:pt>
                <c:pt idx="140">
                  <c:v>34.880830899644423</c:v>
                </c:pt>
                <c:pt idx="141">
                  <c:v>34.500826700626433</c:v>
                </c:pt>
                <c:pt idx="142">
                  <c:v>34.131606201094698</c:v>
                </c:pt>
                <c:pt idx="143">
                  <c:v>33.773331958051713</c:v>
                </c:pt>
                <c:pt idx="144">
                  <c:v>33.426156465315934</c:v>
                </c:pt>
                <c:pt idx="145">
                  <c:v>33.090222424997208</c:v>
                </c:pt>
                <c:pt idx="146">
                  <c:v>32.765663037855532</c:v>
                </c:pt>
                <c:pt idx="147">
                  <c:v>32.452602309255639</c:v>
                </c:pt>
                <c:pt idx="148">
                  <c:v>32.151155367511478</c:v>
                </c:pt>
                <c:pt idx="149">
                  <c:v>31.861428791513248</c:v>
                </c:pt>
                <c:pt idx="150">
                  <c:v>31.583520944649266</c:v>
                </c:pt>
                <c:pt idx="151">
                  <c:v>31.317522312162453</c:v>
                </c:pt>
                <c:pt idx="152">
                  <c:v>31.063515839225005</c:v>
                </c:pt>
                <c:pt idx="153">
                  <c:v>30.821577267159967</c:v>
                </c:pt>
                <c:pt idx="154">
                  <c:v>30.591775465395955</c:v>
                </c:pt>
                <c:pt idx="155">
                  <c:v>30.374172756894239</c:v>
                </c:pt>
                <c:pt idx="156">
                  <c:v>30.168825234947917</c:v>
                </c:pt>
                <c:pt idx="157">
                  <c:v>29.975783069408635</c:v>
                </c:pt>
                <c:pt idx="158">
                  <c:v>29.79509080055054</c:v>
                </c:pt>
                <c:pt idx="159">
                  <c:v>29.626787618933577</c:v>
                </c:pt>
                <c:pt idx="160">
                  <c:v>29.470907629773407</c:v>
                </c:pt>
                <c:pt idx="161">
                  <c:v>29.327480100468932</c:v>
                </c:pt>
                <c:pt idx="162">
                  <c:v>29.196529690071614</c:v>
                </c:pt>
                <c:pt idx="163">
                  <c:v>29.078076659613018</c:v>
                </c:pt>
                <c:pt idx="164">
                  <c:v>28.972137062329494</c:v>
                </c:pt>
                <c:pt idx="165">
                  <c:v>28.878722912940844</c:v>
                </c:pt>
                <c:pt idx="166">
                  <c:v>28.797842335252099</c:v>
                </c:pt>
                <c:pt idx="167">
                  <c:v>28.72949968745327</c:v>
                </c:pt>
                <c:pt idx="168">
                  <c:v>28.673695664593666</c:v>
                </c:pt>
                <c:pt idx="169">
                  <c:v>28.630427377804608</c:v>
                </c:pt>
                <c:pt idx="170">
                  <c:v>28.599688409936491</c:v>
                </c:pt>
                <c:pt idx="171">
                  <c:v>28.581468847367361</c:v>
                </c:pt>
                <c:pt idx="172">
                  <c:v>28.575755287826937</c:v>
                </c:pt>
                <c:pt idx="173">
                  <c:v>28.582530824167179</c:v>
                </c:pt>
                <c:pt idx="174">
                  <c:v>28.601775004095373</c:v>
                </c:pt>
                <c:pt idx="175">
                  <c:v>28.633463765972564</c:v>
                </c:pt>
                <c:pt idx="176">
                  <c:v>28.677569350866492</c:v>
                </c:pt>
                <c:pt idx="177">
                  <c:v>28.734060191137075</c:v>
                </c:pt>
                <c:pt idx="178">
                  <c:v>28.802900775925437</c:v>
                </c:pt>
                <c:pt idx="179">
                  <c:v>28.884051494010876</c:v>
                </c:pt>
                <c:pt idx="180">
                  <c:v>28.977468454601109</c:v>
                </c:pt>
                <c:pt idx="181">
                  <c:v>29.083103286723897</c:v>
                </c:pt>
                <c:pt idx="182">
                  <c:v>29.200902917999031</c:v>
                </c:pt>
                <c:pt idx="183">
                  <c:v>29.330809333683035</c:v>
                </c:pt>
                <c:pt idx="184">
                  <c:v>29.472759317001206</c:v>
                </c:pt>
                <c:pt idx="185">
                  <c:v>29.626684171908266</c:v>
                </c:pt>
                <c:pt idx="186">
                  <c:v>29.79250942955116</c:v>
                </c:pt>
                <c:pt idx="187">
                  <c:v>29.970154539847258</c:v>
                </c:pt>
                <c:pt idx="188">
                  <c:v>30.159532549734436</c:v>
                </c:pt>
                <c:pt idx="189">
                  <c:v>30.360549769798467</c:v>
                </c:pt>
                <c:pt idx="190">
                  <c:v>30.573105431135204</c:v>
                </c:pt>
                <c:pt idx="191">
                  <c:v>30.797091334459992</c:v>
                </c:pt>
                <c:pt idx="192">
                  <c:v>31.032391493633227</c:v>
                </c:pt>
                <c:pt idx="193">
                  <c:v>31.27888177592564</c:v>
                </c:pt>
                <c:pt idx="194">
                  <c:v>31.53642954150159</c:v>
                </c:pt>
                <c:pt idx="195">
                  <c:v>31.804893284745333</c:v>
                </c:pt>
                <c:pt idx="196">
                  <c:v>32.084122280199566</c:v>
                </c:pt>
                <c:pt idx="197">
                  <c:v>32.373956236014621</c:v>
                </c:pt>
                <c:pt idx="198">
                  <c:v>32.674224957929411</c:v>
                </c:pt>
                <c:pt idx="199">
                  <c:v>32.984748026906331</c:v>
                </c:pt>
                <c:pt idx="200">
                  <c:v>33.305334493630454</c:v>
                </c:pt>
                <c:pt idx="201">
                  <c:v>33.635782593143801</c:v>
                </c:pt>
                <c:pt idx="202">
                  <c:v>33.975879482927496</c:v>
                </c:pt>
                <c:pt idx="203">
                  <c:v>34.325401007749406</c:v>
                </c:pt>
                <c:pt idx="204">
                  <c:v>34.684111494577181</c:v>
                </c:pt>
                <c:pt idx="205">
                  <c:v>35.051763580797996</c:v>
                </c:pt>
                <c:pt idx="206">
                  <c:v>35.428098078892134</c:v>
                </c:pt>
                <c:pt idx="207">
                  <c:v>35.812843880575613</c:v>
                </c:pt>
                <c:pt idx="208">
                  <c:v>36.205717903251724</c:v>
                </c:pt>
                <c:pt idx="209">
                  <c:v>36.606425081393994</c:v>
                </c:pt>
                <c:pt idx="210">
                  <c:v>37.014658405223528</c:v>
                </c:pt>
                <c:pt idx="211">
                  <c:v>37.430099008740655</c:v>
                </c:pt>
                <c:pt idx="212">
                  <c:v>37.852416308824615</c:v>
                </c:pt>
                <c:pt idx="213">
                  <c:v>38.281268196731077</c:v>
                </c:pt>
                <c:pt idx="214">
                  <c:v>38.716301282893411</c:v>
                </c:pt>
                <c:pt idx="215">
                  <c:v>39.157151195478562</c:v>
                </c:pt>
                <c:pt idx="216">
                  <c:v>39.603442932659661</c:v>
                </c:pt>
                <c:pt idx="217">
                  <c:v>40.054791268060782</c:v>
                </c:pt>
                <c:pt idx="218">
                  <c:v>40.510801208299782</c:v>
                </c:pt>
                <c:pt idx="219">
                  <c:v>40.971068501016703</c:v>
                </c:pt>
                <c:pt idx="220">
                  <c:v>41.435180191234693</c:v>
                </c:pt>
                <c:pt idx="221">
                  <c:v>41.902715223362549</c:v>
                </c:pt>
                <c:pt idx="222">
                  <c:v>42.373245085624575</c:v>
                </c:pt>
                <c:pt idx="223">
                  <c:v>42.846334493201667</c:v>
                </c:pt>
                <c:pt idx="224">
                  <c:v>43.32154210589529</c:v>
                </c:pt>
                <c:pt idx="225">
                  <c:v>43.798421275691879</c:v>
                </c:pt>
                <c:pt idx="226">
                  <c:v>44.276520819218177</c:v>
                </c:pt>
                <c:pt idx="227">
                  <c:v>44.75538580974289</c:v>
                </c:pt>
                <c:pt idx="228">
                  <c:v>45.234558383104002</c:v>
                </c:pt>
                <c:pt idx="229">
                  <c:v>45.713578551732084</c:v>
                </c:pt>
                <c:pt idx="230">
                  <c:v>46.191985020795357</c:v>
                </c:pt>
                <c:pt idx="231">
                  <c:v>46.669316000423976</c:v>
                </c:pt>
                <c:pt idx="232">
                  <c:v>47.145110007972235</c:v>
                </c:pt>
                <c:pt idx="233">
                  <c:v>47.618906654353879</c:v>
                </c:pt>
                <c:pt idx="234">
                  <c:v>48.090247408634269</c:v>
                </c:pt>
                <c:pt idx="235">
                  <c:v>48.558676335279657</c:v>
                </c:pt>
                <c:pt idx="236">
                  <c:v>49.023740798749927</c:v>
                </c:pt>
                <c:pt idx="237">
                  <c:v>49.484992130463411</c:v>
                </c:pt>
                <c:pt idx="238">
                  <c:v>49.941986253564963</c:v>
                </c:pt>
                <c:pt idx="239">
                  <c:v>50.394284261375404</c:v>
                </c:pt>
                <c:pt idx="240">
                  <c:v>50.841452945891078</c:v>
                </c:pt>
                <c:pt idx="241">
                  <c:v>51.283065273224452</c:v>
                </c:pt>
                <c:pt idx="242">
                  <c:v>51.718700803425833</c:v>
                </c:pt>
                <c:pt idx="243">
                  <c:v>52.147946052689747</c:v>
                </c:pt>
                <c:pt idx="244">
                  <c:v>52.570394796524823</c:v>
                </c:pt>
                <c:pt idx="245">
                  <c:v>52.985648313039533</c:v>
                </c:pt>
                <c:pt idx="246">
                  <c:v>53.39331556606551</c:v>
                </c:pt>
                <c:pt idx="247">
                  <c:v>53.793013328394764</c:v>
                </c:pt>
                <c:pt idx="248">
                  <c:v>54.184366245944091</c:v>
                </c:pt>
                <c:pt idx="249">
                  <c:v>54.56700684417028</c:v>
                </c:pt>
                <c:pt idx="250">
                  <c:v>54.940575478543522</c:v>
                </c:pt>
                <c:pt idx="251">
                  <c:v>55.304720231334969</c:v>
                </c:pt>
                <c:pt idx="252">
                  <c:v>55.65909675738915</c:v>
                </c:pt>
                <c:pt idx="253">
                  <c:v>56.00336808192715</c:v>
                </c:pt>
                <c:pt idx="254">
                  <c:v>56.3372043537655</c:v>
                </c:pt>
                <c:pt idx="255">
                  <c:v>56.660282557631064</c:v>
                </c:pt>
                <c:pt idx="256">
                  <c:v>56.972286189511905</c:v>
                </c:pt>
                <c:pt idx="257">
                  <c:v>57.27290489920243</c:v>
                </c:pt>
                <c:pt idx="258">
                  <c:v>57.561834104380381</c:v>
                </c:pt>
                <c:pt idx="259">
                  <c:v>57.83877458069945</c:v>
                </c:pt>
                <c:pt idx="260">
                  <c:v>58.103432032486069</c:v>
                </c:pt>
                <c:pt idx="261">
                  <c:v>58.355516648704992</c:v>
                </c:pt>
                <c:pt idx="262">
                  <c:v>58.5947426488991</c:v>
                </c:pt>
                <c:pt idx="263">
                  <c:v>58.820827823818249</c:v>
                </c:pt>
                <c:pt idx="264">
                  <c:v>59.033493075433753</c:v>
                </c:pt>
                <c:pt idx="265">
                  <c:v>59.232461960986384</c:v>
                </c:pt>
                <c:pt idx="266">
                  <c:v>59.417460245639887</c:v>
                </c:pt>
                <c:pt idx="267">
                  <c:v>59.588215468209015</c:v>
                </c:pt>
                <c:pt idx="268">
                  <c:v>59.74445652430164</c:v>
                </c:pt>
                <c:pt idx="269">
                  <c:v>59.885913271057191</c:v>
                </c:pt>
                <c:pt idx="270">
                  <c:v>60.012316157478494</c:v>
                </c:pt>
                <c:pt idx="271">
                  <c:v>60.123395884144571</c:v>
                </c:pt>
                <c:pt idx="272">
                  <c:v>60.218883095848227</c:v>
                </c:pt>
                <c:pt idx="273">
                  <c:v>60.298508110434213</c:v>
                </c:pt>
                <c:pt idx="274">
                  <c:v>60.362000686811825</c:v>
                </c:pt>
                <c:pt idx="275">
                  <c:v>60.409089834783884</c:v>
                </c:pt>
                <c:pt idx="276">
                  <c:v>60.439503668968641</c:v>
                </c:pt>
                <c:pt idx="277">
                  <c:v>60.452969308694747</c:v>
                </c:pt>
                <c:pt idx="278">
                  <c:v>60.44921282531709</c:v>
                </c:pt>
                <c:pt idx="279">
                  <c:v>60.427959237936918</c:v>
                </c:pt>
                <c:pt idx="280">
                  <c:v>60.388932558014176</c:v>
                </c:pt>
                <c:pt idx="281">
                  <c:v>60.331855882830055</c:v>
                </c:pt>
                <c:pt idx="282">
                  <c:v>60.256451537200576</c:v>
                </c:pt>
                <c:pt idx="283">
                  <c:v>60.162441262257545</c:v>
                </c:pt>
                <c:pt idx="284">
                  <c:v>60.049546449505627</c:v>
                </c:pt>
                <c:pt idx="285">
                  <c:v>59.917488417735981</c:v>
                </c:pt>
                <c:pt idx="286">
                  <c:v>59.765988729737629</c:v>
                </c:pt>
                <c:pt idx="287">
                  <c:v>59.594769545097478</c:v>
                </c:pt>
                <c:pt idx="288">
                  <c:v>59.403554004729699</c:v>
                </c:pt>
                <c:pt idx="289">
                  <c:v>59.192066642129745</c:v>
                </c:pt>
                <c:pt idx="290">
                  <c:v>58.960033815716585</c:v>
                </c:pt>
                <c:pt idx="291">
                  <c:v>58.707184156014222</c:v>
                </c:pt>
                <c:pt idx="292">
                  <c:v>58.433249020842624</c:v>
                </c:pt>
                <c:pt idx="293">
                  <c:v>58.137962951140864</c:v>
                </c:pt>
                <c:pt idx="294">
                  <c:v>57.821064119542896</c:v>
                </c:pt>
                <c:pt idx="295">
                  <c:v>57.482294763376473</c:v>
                </c:pt>
                <c:pt idx="296">
                  <c:v>57.12140159335847</c:v>
                </c:pt>
                <c:pt idx="297">
                  <c:v>56.738136168927738</c:v>
                </c:pt>
                <c:pt idx="298">
                  <c:v>56.332255230886943</c:v>
                </c:pt>
                <c:pt idx="299">
                  <c:v>55.903520981823391</c:v>
                </c:pt>
                <c:pt idx="300">
                  <c:v>55.451701304643436</c:v>
                </c:pt>
                <c:pt idx="301">
                  <c:v>54.976569909486628</c:v>
                </c:pt>
                <c:pt idx="302">
                  <c:v>54.477906399277146</c:v>
                </c:pt>
                <c:pt idx="303">
                  <c:v>53.955496244225955</c:v>
                </c:pt>
                <c:pt idx="304">
                  <c:v>53.409130655692437</c:v>
                </c:pt>
                <c:pt idx="305">
                  <c:v>52.838606349965914</c:v>
                </c:pt>
                <c:pt idx="306">
                  <c:v>52.243725192699415</c:v>
                </c:pt>
                <c:pt idx="307">
                  <c:v>51.624293714932762</c:v>
                </c:pt>
                <c:pt idx="308">
                  <c:v>50.980122491849443</c:v>
                </c:pt>
                <c:pt idx="309">
                  <c:v>50.311025375625661</c:v>
                </c:pt>
                <c:pt idx="310">
                  <c:v>49.616818573922444</c:v>
                </c:pt>
                <c:pt idx="311">
                  <c:v>48.897319565749115</c:v>
                </c:pt>
                <c:pt idx="312">
                  <c:v>48.152345846560294</c:v>
                </c:pt>
                <c:pt idx="313">
                  <c:v>47.38171349454494</c:v>
                </c:pt>
                <c:pt idx="314">
                  <c:v>46.585235550106944</c:v>
                </c:pt>
                <c:pt idx="315">
                  <c:v>45.762720200524456</c:v>
                </c:pt>
                <c:pt idx="316">
                  <c:v>44.913968761703757</c:v>
                </c:pt>
                <c:pt idx="317">
                  <c:v>44.038773448818375</c:v>
                </c:pt>
                <c:pt idx="318">
                  <c:v>43.136914927449297</c:v>
                </c:pt>
                <c:pt idx="319">
                  <c:v>42.208159636632004</c:v>
                </c:pt>
                <c:pt idx="320">
                  <c:v>41.252256874986145</c:v>
                </c:pt>
                <c:pt idx="321">
                  <c:v>40.26893564088266</c:v>
                </c:pt>
                <c:pt idx="322">
                  <c:v>39.257901217422827</c:v>
                </c:pt>
                <c:pt idx="323">
                  <c:v>38.218831492909601</c:v>
                </c:pt>
                <c:pt idx="324">
                  <c:v>37.151373007545445</c:v>
                </c:pt>
                <c:pt idx="325">
                  <c:v>36.055136717358707</c:v>
                </c:pt>
                <c:pt idx="326">
                  <c:v>34.929693466946617</c:v>
                </c:pt>
                <c:pt idx="327">
                  <c:v>33.774569163631966</c:v>
                </c:pt>
                <c:pt idx="328">
                  <c:v>32.589239647222087</c:v>
                </c:pt>
                <c:pt idx="329">
                  <c:v>31.373125251902692</c:v>
                </c:pt>
                <c:pt idx="330">
                  <c:v>30.125585060136913</c:v>
                </c:pt>
                <c:pt idx="331">
                  <c:v>28.845910853041616</c:v>
                </c:pt>
                <c:pt idx="332">
                  <c:v>27.533320767937596</c:v>
                </c:pt>
                <c:pt idx="333">
                  <c:v>26.186952682045742</c:v>
                </c:pt>
                <c:pt idx="334">
                  <c:v>24.805857352153708</c:v>
                </c:pt>
                <c:pt idx="335">
                  <c:v>23.388991354159046</c:v>
                </c:pt>
                <c:pt idx="336">
                  <c:v>21.93520988447834</c:v>
                </c:pt>
                <c:pt idx="337">
                  <c:v>20.443259508340091</c:v>
                </c:pt>
                <c:pt idx="338">
                  <c:v>18.911770969063625</c:v>
                </c:pt>
                <c:pt idx="339">
                  <c:v>17.339252208866426</c:v>
                </c:pt>
                <c:pt idx="340">
                  <c:v>15.724081797037755</c:v>
                </c:pt>
                <c:pt idx="341">
                  <c:v>14.064503017142286</c:v>
                </c:pt>
                <c:pt idx="342">
                  <c:v>12.358618933095869</c:v>
                </c:pt>
                <c:pt idx="343">
                  <c:v>10.604388836361167</c:v>
                </c:pt>
                <c:pt idx="344">
                  <c:v>8.7996265749315228</c:v>
                </c:pt>
                <c:pt idx="345">
                  <c:v>6.9420013806498844</c:v>
                </c:pt>
                <c:pt idx="346">
                  <c:v>5.0290419454801878</c:v>
                </c:pt>
                <c:pt idx="347">
                  <c:v>3.0581446490662785</c:v>
                </c:pt>
                <c:pt idx="348">
                  <c:v>1.0265870066797618</c:v>
                </c:pt>
                <c:pt idx="349">
                  <c:v>-1.0684524172589676</c:v>
                </c:pt>
                <c:pt idx="350">
                  <c:v>-3.2298662097435198</c:v>
                </c:pt>
                <c:pt idx="351">
                  <c:v>-5.460580845700548</c:v>
                </c:pt>
                <c:pt idx="352">
                  <c:v>-7.7635082665110957</c:v>
                </c:pt>
                <c:pt idx="353">
                  <c:v>-10.14148456736973</c:v>
                </c:pt>
                <c:pt idx="354">
                  <c:v>-12.597194143954056</c:v>
                </c:pt>
                <c:pt idx="355">
                  <c:v>-15.133077913532759</c:v>
                </c:pt>
                <c:pt idx="356">
                  <c:v>-17.751224739516346</c:v>
                </c:pt>
                <c:pt idx="357">
                  <c:v>-20.453246024199586</c:v>
                </c:pt>
                <c:pt idx="358">
                  <c:v>-23.240134658142154</c:v>
                </c:pt>
                <c:pt idx="359">
                  <c:v>-26.112111168086599</c:v>
                </c:pt>
                <c:pt idx="360">
                  <c:v>-29.068461981006905</c:v>
                </c:pt>
                <c:pt idx="361">
                  <c:v>-32.107377132699639</c:v>
                </c:pt>
                <c:pt idx="362">
                  <c:v>-35.225797298261753</c:v>
                </c:pt>
                <c:pt idx="363">
                  <c:v>-38.419282381897148</c:v>
                </c:pt>
                <c:pt idx="364">
                  <c:v>-41.68191562225158</c:v>
                </c:pt>
                <c:pt idx="365">
                  <c:v>-45.006257713114593</c:v>
                </c:pt>
                <c:pt idx="366">
                  <c:v>-48.383364286942339</c:v>
                </c:pt>
                <c:pt idx="367">
                  <c:v>-51.802876891894385</c:v>
                </c:pt>
                <c:pt idx="368">
                  <c:v>-55.25319225459404</c:v>
                </c:pt>
                <c:pt idx="369">
                  <c:v>-58.72170754178164</c:v>
                </c:pt>
                <c:pt idx="370">
                  <c:v>117.80486863032144</c:v>
                </c:pt>
                <c:pt idx="371">
                  <c:v>114.34015731372993</c:v>
                </c:pt>
                <c:pt idx="372">
                  <c:v>110.89772628006216</c:v>
                </c:pt>
                <c:pt idx="373">
                  <c:v>107.49070990776129</c:v>
                </c:pt>
                <c:pt idx="374">
                  <c:v>104.13145844199319</c:v>
                </c:pt>
                <c:pt idx="375">
                  <c:v>100.83123941233609</c:v>
                </c:pt>
                <c:pt idx="376">
                  <c:v>97.600007607768319</c:v>
                </c:pt>
                <c:pt idx="377">
                  <c:v>94.446252203817437</c:v>
                </c:pt>
                <c:pt idx="378">
                  <c:v>91.376921764025781</c:v>
                </c:pt>
                <c:pt idx="379">
                  <c:v>88.397421062612267</c:v>
                </c:pt>
                <c:pt idx="380">
                  <c:v>85.511668758422118</c:v>
                </c:pt>
                <c:pt idx="381">
                  <c:v>82.722202175966046</c:v>
                </c:pt>
                <c:pt idx="382">
                  <c:v>80.030314683825083</c:v>
                </c:pt>
                <c:pt idx="383">
                  <c:v>77.436211991199968</c:v>
                </c:pt>
                <c:pt idx="384">
                  <c:v>74.939175576211696</c:v>
                </c:pt>
                <c:pt idx="385">
                  <c:v>72.537723891664001</c:v>
                </c:pt>
                <c:pt idx="386">
                  <c:v>70.229764536625552</c:v>
                </c:pt>
                <c:pt idx="387">
                  <c:v>68.012732935871327</c:v>
                </c:pt>
                <c:pt idx="388">
                  <c:v>65.883715061742322</c:v>
                </c:pt>
                <c:pt idx="389">
                  <c:v>63.839553296209452</c:v>
                </c:pt>
                <c:pt idx="390">
                  <c:v>61.876935669880261</c:v>
                </c:pt>
                <c:pt idx="391">
                  <c:v>59.992469477977281</c:v>
                </c:pt>
                <c:pt idx="392">
                  <c:v>58.182740729609158</c:v>
                </c:pt>
                <c:pt idx="393">
                  <c:v>56.444361108383994</c:v>
                </c:pt>
                <c:pt idx="394">
                  <c:v>54.774004176024974</c:v>
                </c:pt>
                <c:pt idx="395">
                  <c:v>53.168432491934553</c:v>
                </c:pt>
                <c:pt idx="396">
                  <c:v>51.624517194372601</c:v>
                </c:pt>
                <c:pt idx="397">
                  <c:v>50.139251425523511</c:v>
                </c:pt>
                <c:pt idx="398">
                  <c:v>48.709758805963922</c:v>
                </c:pt>
                <c:pt idx="399">
                  <c:v>47.333297988940025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A8E-4C1E-A110-9F1C2920A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316198704"/>
        <c:scaling>
          <c:logBase val="10"/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Hz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(dB)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198704"/>
        <c:crosses val="autoZero"/>
        <c:crossBetween val="midCat"/>
      </c:valAx>
      <c:valAx>
        <c:axId val="3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At val="0"/>
        <c:crossBetween val="midCat"/>
      </c:valAx>
      <c:valAx>
        <c:axId val="4"/>
        <c:scaling>
          <c:orientation val="minMax"/>
          <c:max val="180"/>
          <c:min val="-1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(°)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"/>
        <c:crosses val="max"/>
        <c:crossBetween val="midCat"/>
        <c:minorUnit val="90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Power Stage CCM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SheetCCM!$O$9</c:f>
              <c:strCache>
                <c:ptCount val="1"/>
                <c:pt idx="0">
                  <c:v>Mag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SheetCCM!$N$10:$N$409</c:f>
              <c:numCache>
                <c:formatCode>General</c:formatCode>
                <c:ptCount val="400"/>
                <c:pt idx="0">
                  <c:v>10</c:v>
                </c:pt>
                <c:pt idx="1">
                  <c:v>10.232929922807541</c:v>
                </c:pt>
                <c:pt idx="2">
                  <c:v>10.471285480508994</c:v>
                </c:pt>
                <c:pt idx="3">
                  <c:v>10.715193052376062</c:v>
                </c:pt>
                <c:pt idx="4">
                  <c:v>10.964781961431846</c:v>
                </c:pt>
                <c:pt idx="5">
                  <c:v>11.220184543019631</c:v>
                </c:pt>
                <c:pt idx="6">
                  <c:v>11.481536214968822</c:v>
                </c:pt>
                <c:pt idx="7">
                  <c:v>11.748975549395288</c:v>
                </c:pt>
                <c:pt idx="8">
                  <c:v>12.02264434617412</c:v>
                </c:pt>
                <c:pt idx="9">
                  <c:v>12.302687708123807</c:v>
                </c:pt>
                <c:pt idx="10">
                  <c:v>12.589254117941662</c:v>
                </c:pt>
                <c:pt idx="11">
                  <c:v>12.882495516931327</c:v>
                </c:pt>
                <c:pt idx="12">
                  <c:v>13.182567385564056</c:v>
                </c:pt>
                <c:pt idx="13">
                  <c:v>13.489628825916522</c:v>
                </c:pt>
                <c:pt idx="14">
                  <c:v>13.803842646028832</c:v>
                </c:pt>
                <c:pt idx="15">
                  <c:v>14.125375446227524</c:v>
                </c:pt>
                <c:pt idx="16">
                  <c:v>14.454397707459254</c:v>
                </c:pt>
                <c:pt idx="17">
                  <c:v>14.791083881682052</c:v>
                </c:pt>
                <c:pt idx="18">
                  <c:v>15.135612484362058</c:v>
                </c:pt>
                <c:pt idx="19">
                  <c:v>15.488166189124788</c:v>
                </c:pt>
                <c:pt idx="20">
                  <c:v>15.848931924611108</c:v>
                </c:pt>
                <c:pt idx="21">
                  <c:v>16.218100973589273</c:v>
                </c:pt>
                <c:pt idx="22">
                  <c:v>16.595869074375575</c:v>
                </c:pt>
                <c:pt idx="23">
                  <c:v>16.982436524617409</c:v>
                </c:pt>
                <c:pt idx="24">
                  <c:v>17.378008287493717</c:v>
                </c:pt>
                <c:pt idx="25">
                  <c:v>17.782794100389193</c:v>
                </c:pt>
                <c:pt idx="26">
                  <c:v>18.197008586099795</c:v>
                </c:pt>
                <c:pt idx="27">
                  <c:v>18.620871366628631</c:v>
                </c:pt>
                <c:pt idx="28">
                  <c:v>19.054607179632423</c:v>
                </c:pt>
                <c:pt idx="29">
                  <c:v>19.498445997580404</c:v>
                </c:pt>
                <c:pt idx="30">
                  <c:v>19.952623149688744</c:v>
                </c:pt>
                <c:pt idx="31">
                  <c:v>20.417379446695239</c:v>
                </c:pt>
                <c:pt idx="32">
                  <c:v>20.892961308540336</c:v>
                </c:pt>
                <c:pt idx="33">
                  <c:v>21.37962089502226</c:v>
                </c:pt>
                <c:pt idx="34">
                  <c:v>21.87761623949546</c:v>
                </c:pt>
                <c:pt idx="35">
                  <c:v>22.387211385683329</c:v>
                </c:pt>
                <c:pt idx="36">
                  <c:v>22.908676527677656</c:v>
                </c:pt>
                <c:pt idx="37">
                  <c:v>23.442288153199144</c:v>
                </c:pt>
                <c:pt idx="38">
                  <c:v>23.988329190194825</c:v>
                </c:pt>
                <c:pt idx="39">
                  <c:v>24.547089156850216</c:v>
                </c:pt>
                <c:pt idx="40">
                  <c:v>25.118864315095713</c:v>
                </c:pt>
                <c:pt idx="41">
                  <c:v>25.703957827688548</c:v>
                </c:pt>
                <c:pt idx="42">
                  <c:v>26.302679918953721</c:v>
                </c:pt>
                <c:pt idx="43">
                  <c:v>26.915348039269055</c:v>
                </c:pt>
                <c:pt idx="44">
                  <c:v>27.542287033381555</c:v>
                </c:pt>
                <c:pt idx="45">
                  <c:v>28.183829312644427</c:v>
                </c:pt>
                <c:pt idx="46">
                  <c:v>28.840315031265945</c:v>
                </c:pt>
                <c:pt idx="47">
                  <c:v>29.512092266663732</c:v>
                </c:pt>
                <c:pt idx="48">
                  <c:v>30.199517204020033</c:v>
                </c:pt>
                <c:pt idx="49">
                  <c:v>30.902954325135774</c:v>
                </c:pt>
                <c:pt idx="50">
                  <c:v>31.622776601683654</c:v>
                </c:pt>
                <c:pt idx="51">
                  <c:v>32.359365692962683</c:v>
                </c:pt>
                <c:pt idx="52">
                  <c:v>33.113112148258956</c:v>
                </c:pt>
                <c:pt idx="53">
                  <c:v>33.884415613920098</c:v>
                </c:pt>
                <c:pt idx="54">
                  <c:v>34.673685045252995</c:v>
                </c:pt>
                <c:pt idx="55">
                  <c:v>35.48133892335737</c:v>
                </c:pt>
                <c:pt idx="56">
                  <c:v>36.30780547700995</c:v>
                </c:pt>
                <c:pt idx="57">
                  <c:v>37.153522909717069</c:v>
                </c:pt>
                <c:pt idx="58">
                  <c:v>38.018939632055925</c:v>
                </c:pt>
                <c:pt idx="59">
                  <c:v>38.904514499427862</c:v>
                </c:pt>
                <c:pt idx="60">
                  <c:v>39.810717055349507</c:v>
                </c:pt>
                <c:pt idx="61">
                  <c:v>40.738027780411052</c:v>
                </c:pt>
                <c:pt idx="62">
                  <c:v>41.686938347033305</c:v>
                </c:pt>
                <c:pt idx="63">
                  <c:v>42.657951880159032</c:v>
                </c:pt>
                <c:pt idx="64">
                  <c:v>43.651583224016342</c:v>
                </c:pt>
                <c:pt idx="65">
                  <c:v>44.668359215096054</c:v>
                </c:pt>
                <c:pt idx="66">
                  <c:v>45.708818961487232</c:v>
                </c:pt>
                <c:pt idx="67">
                  <c:v>46.77351412871954</c:v>
                </c:pt>
                <c:pt idx="68">
                  <c:v>47.863009232263536</c:v>
                </c:pt>
                <c:pt idx="69">
                  <c:v>48.977881936844327</c:v>
                </c:pt>
                <c:pt idx="70">
                  <c:v>50.118723362726911</c:v>
                </c:pt>
                <c:pt idx="71">
                  <c:v>51.286138399136156</c:v>
                </c:pt>
                <c:pt idx="72">
                  <c:v>52.480746024976916</c:v>
                </c:pt>
                <c:pt idx="73">
                  <c:v>53.703179637024931</c:v>
                </c:pt>
                <c:pt idx="74">
                  <c:v>54.954087385762094</c:v>
                </c:pt>
                <c:pt idx="75">
                  <c:v>56.234132519034532</c:v>
                </c:pt>
                <c:pt idx="76">
                  <c:v>57.543993733715297</c:v>
                </c:pt>
                <c:pt idx="77">
                  <c:v>58.884365535558494</c:v>
                </c:pt>
                <c:pt idx="78">
                  <c:v>60.255958607435353</c:v>
                </c:pt>
                <c:pt idx="79">
                  <c:v>61.659500186147781</c:v>
                </c:pt>
                <c:pt idx="80">
                  <c:v>63.095734448018874</c:v>
                </c:pt>
                <c:pt idx="81">
                  <c:v>64.565422903465077</c:v>
                </c:pt>
                <c:pt idx="82">
                  <c:v>66.069344800759112</c:v>
                </c:pt>
                <c:pt idx="83">
                  <c:v>67.608297539197679</c:v>
                </c:pt>
                <c:pt idx="84">
                  <c:v>69.183097091893131</c:v>
                </c:pt>
                <c:pt idx="85">
                  <c:v>70.794578438413254</c:v>
                </c:pt>
                <c:pt idx="86">
                  <c:v>72.443596007498442</c:v>
                </c:pt>
                <c:pt idx="87">
                  <c:v>74.131024130091177</c:v>
                </c:pt>
                <c:pt idx="88">
                  <c:v>75.857757502917778</c:v>
                </c:pt>
                <c:pt idx="89">
                  <c:v>77.624711662868563</c:v>
                </c:pt>
                <c:pt idx="90">
                  <c:v>79.432823472427515</c:v>
                </c:pt>
                <c:pt idx="91">
                  <c:v>81.283051616409253</c:v>
                </c:pt>
                <c:pt idx="92">
                  <c:v>83.176377110266415</c:v>
                </c:pt>
                <c:pt idx="93">
                  <c:v>85.113803820236939</c:v>
                </c:pt>
                <c:pt idx="94">
                  <c:v>87.096358995607346</c:v>
                </c:pt>
                <c:pt idx="95">
                  <c:v>89.125093813373795</c:v>
                </c:pt>
                <c:pt idx="96">
                  <c:v>91.201083935590191</c:v>
                </c:pt>
                <c:pt idx="97">
                  <c:v>93.325430079698307</c:v>
                </c:pt>
                <c:pt idx="98">
                  <c:v>95.499258602142746</c:v>
                </c:pt>
                <c:pt idx="99">
                  <c:v>97.7237220955802</c:v>
                </c:pt>
                <c:pt idx="100">
                  <c:v>100</c:v>
                </c:pt>
                <c:pt idx="101">
                  <c:v>102.32929922807541</c:v>
                </c:pt>
                <c:pt idx="102">
                  <c:v>104.71285480508993</c:v>
                </c:pt>
                <c:pt idx="103">
                  <c:v>107.15193052376063</c:v>
                </c:pt>
                <c:pt idx="104">
                  <c:v>109.64781961431846</c:v>
                </c:pt>
                <c:pt idx="105">
                  <c:v>112.20184543019631</c:v>
                </c:pt>
                <c:pt idx="106">
                  <c:v>114.81536214968821</c:v>
                </c:pt>
                <c:pt idx="107">
                  <c:v>117.48975549395288</c:v>
                </c:pt>
                <c:pt idx="108">
                  <c:v>120.22644346174121</c:v>
                </c:pt>
                <c:pt idx="109">
                  <c:v>123.02687708123807</c:v>
                </c:pt>
                <c:pt idx="110">
                  <c:v>125.89254117941661</c:v>
                </c:pt>
                <c:pt idx="111">
                  <c:v>128.82495516931328</c:v>
                </c:pt>
                <c:pt idx="112">
                  <c:v>131.82567385564056</c:v>
                </c:pt>
                <c:pt idx="113">
                  <c:v>134.89628825916523</c:v>
                </c:pt>
                <c:pt idx="114">
                  <c:v>138.03842646028832</c:v>
                </c:pt>
                <c:pt idx="115">
                  <c:v>141.25375446227523</c:v>
                </c:pt>
                <c:pt idx="116">
                  <c:v>144.54397707459253</c:v>
                </c:pt>
                <c:pt idx="117">
                  <c:v>147.91083881682053</c:v>
                </c:pt>
                <c:pt idx="118">
                  <c:v>151.35612484362056</c:v>
                </c:pt>
                <c:pt idx="119">
                  <c:v>154.88166189124789</c:v>
                </c:pt>
                <c:pt idx="120">
                  <c:v>158.48931924611108</c:v>
                </c:pt>
                <c:pt idx="121">
                  <c:v>162.1810097358927</c:v>
                </c:pt>
                <c:pt idx="122">
                  <c:v>165.95869074375574</c:v>
                </c:pt>
                <c:pt idx="123">
                  <c:v>169.8243652461741</c:v>
                </c:pt>
                <c:pt idx="124">
                  <c:v>173.78008287493719</c:v>
                </c:pt>
                <c:pt idx="125">
                  <c:v>177.82794100389191</c:v>
                </c:pt>
                <c:pt idx="126">
                  <c:v>181.97008586099795</c:v>
                </c:pt>
                <c:pt idx="127">
                  <c:v>186.20871366628631</c:v>
                </c:pt>
                <c:pt idx="128">
                  <c:v>190.54607179632424</c:v>
                </c:pt>
                <c:pt idx="129">
                  <c:v>194.98445997580404</c:v>
                </c:pt>
                <c:pt idx="130">
                  <c:v>199.52623149688745</c:v>
                </c:pt>
                <c:pt idx="131">
                  <c:v>204.17379446695239</c:v>
                </c:pt>
                <c:pt idx="132">
                  <c:v>208.92961308540333</c:v>
                </c:pt>
                <c:pt idx="133">
                  <c:v>213.79620895022259</c:v>
                </c:pt>
                <c:pt idx="134">
                  <c:v>218.77616239495458</c:v>
                </c:pt>
                <c:pt idx="135">
                  <c:v>223.87211385683327</c:v>
                </c:pt>
                <c:pt idx="136">
                  <c:v>229.08676527677656</c:v>
                </c:pt>
                <c:pt idx="137">
                  <c:v>234.42288153199144</c:v>
                </c:pt>
                <c:pt idx="138">
                  <c:v>239.88329190194824</c:v>
                </c:pt>
                <c:pt idx="139">
                  <c:v>245.47089156850217</c:v>
                </c:pt>
                <c:pt idx="140">
                  <c:v>251.18864315095712</c:v>
                </c:pt>
                <c:pt idx="141">
                  <c:v>257.03957827688544</c:v>
                </c:pt>
                <c:pt idx="142">
                  <c:v>263.0267991895372</c:v>
                </c:pt>
                <c:pt idx="143">
                  <c:v>269.15348039269054</c:v>
                </c:pt>
                <c:pt idx="144">
                  <c:v>275.42287033381558</c:v>
                </c:pt>
                <c:pt idx="145">
                  <c:v>281.83829312644428</c:v>
                </c:pt>
                <c:pt idx="146">
                  <c:v>288.40315031265942</c:v>
                </c:pt>
                <c:pt idx="147">
                  <c:v>295.12092266663734</c:v>
                </c:pt>
                <c:pt idx="148">
                  <c:v>301.99517204020032</c:v>
                </c:pt>
                <c:pt idx="149">
                  <c:v>309.02954325135772</c:v>
                </c:pt>
                <c:pt idx="150">
                  <c:v>316.22776601683654</c:v>
                </c:pt>
                <c:pt idx="151">
                  <c:v>323.59365692962683</c:v>
                </c:pt>
                <c:pt idx="152">
                  <c:v>331.13112148258955</c:v>
                </c:pt>
                <c:pt idx="153">
                  <c:v>338.84415613920095</c:v>
                </c:pt>
                <c:pt idx="154">
                  <c:v>346.73685045252995</c:v>
                </c:pt>
                <c:pt idx="155">
                  <c:v>354.81338923357373</c:v>
                </c:pt>
                <c:pt idx="156">
                  <c:v>363.07805477009953</c:v>
                </c:pt>
                <c:pt idx="157">
                  <c:v>371.53522909717071</c:v>
                </c:pt>
                <c:pt idx="158">
                  <c:v>380.18939632055924</c:v>
                </c:pt>
                <c:pt idx="159">
                  <c:v>389.04514499427859</c:v>
                </c:pt>
                <c:pt idx="160">
                  <c:v>398.10717055349511</c:v>
                </c:pt>
                <c:pt idx="161">
                  <c:v>407.38027780411051</c:v>
                </c:pt>
                <c:pt idx="162">
                  <c:v>416.86938347033305</c:v>
                </c:pt>
                <c:pt idx="163">
                  <c:v>426.57951880159032</c:v>
                </c:pt>
                <c:pt idx="164">
                  <c:v>436.51583224016343</c:v>
                </c:pt>
                <c:pt idx="165">
                  <c:v>446.68359215096052</c:v>
                </c:pt>
                <c:pt idx="166">
                  <c:v>457.08818961487231</c:v>
                </c:pt>
                <c:pt idx="167">
                  <c:v>467.7351412871954</c:v>
                </c:pt>
                <c:pt idx="168">
                  <c:v>478.63009232263539</c:v>
                </c:pt>
                <c:pt idx="169">
                  <c:v>489.77881936844324</c:v>
                </c:pt>
                <c:pt idx="170">
                  <c:v>501.18723362726911</c:v>
                </c:pt>
                <c:pt idx="171">
                  <c:v>512.86138399136155</c:v>
                </c:pt>
                <c:pt idx="172">
                  <c:v>524.80746024976918</c:v>
                </c:pt>
                <c:pt idx="173">
                  <c:v>537.03179637024925</c:v>
                </c:pt>
                <c:pt idx="174">
                  <c:v>549.54087385762091</c:v>
                </c:pt>
                <c:pt idx="175">
                  <c:v>562.34132519034529</c:v>
                </c:pt>
                <c:pt idx="176">
                  <c:v>575.43993733715297</c:v>
                </c:pt>
                <c:pt idx="177">
                  <c:v>588.84365535558493</c:v>
                </c:pt>
                <c:pt idx="178">
                  <c:v>602.55958607435355</c:v>
                </c:pt>
                <c:pt idx="179">
                  <c:v>616.59500186147773</c:v>
                </c:pt>
                <c:pt idx="180">
                  <c:v>630.95734448018868</c:v>
                </c:pt>
                <c:pt idx="181">
                  <c:v>645.65422903465083</c:v>
                </c:pt>
                <c:pt idx="182">
                  <c:v>660.69344800759109</c:v>
                </c:pt>
                <c:pt idx="183">
                  <c:v>676.08297539197679</c:v>
                </c:pt>
                <c:pt idx="184">
                  <c:v>691.83097091893126</c:v>
                </c:pt>
                <c:pt idx="185">
                  <c:v>707.94578438413259</c:v>
                </c:pt>
                <c:pt idx="186">
                  <c:v>724.43596007498434</c:v>
                </c:pt>
                <c:pt idx="187">
                  <c:v>741.3102413009118</c:v>
                </c:pt>
                <c:pt idx="188">
                  <c:v>758.57757502917775</c:v>
                </c:pt>
                <c:pt idx="189">
                  <c:v>776.24711662868572</c:v>
                </c:pt>
                <c:pt idx="190">
                  <c:v>794.32823472427515</c:v>
                </c:pt>
                <c:pt idx="191">
                  <c:v>812.83051616409261</c:v>
                </c:pt>
                <c:pt idx="192">
                  <c:v>831.76377110266412</c:v>
                </c:pt>
                <c:pt idx="193">
                  <c:v>851.13803820236933</c:v>
                </c:pt>
                <c:pt idx="194">
                  <c:v>870.96358995607341</c:v>
                </c:pt>
                <c:pt idx="195">
                  <c:v>891.25093813373792</c:v>
                </c:pt>
                <c:pt idx="196">
                  <c:v>912.01083935590179</c:v>
                </c:pt>
                <c:pt idx="197">
                  <c:v>933.25430079698299</c:v>
                </c:pt>
                <c:pt idx="198">
                  <c:v>954.99258602142754</c:v>
                </c:pt>
                <c:pt idx="199">
                  <c:v>977.23722095580194</c:v>
                </c:pt>
                <c:pt idx="200">
                  <c:v>1000</c:v>
                </c:pt>
                <c:pt idx="201">
                  <c:v>1023.2929922807541</c:v>
                </c:pt>
                <c:pt idx="202">
                  <c:v>1047.1285480508993</c:v>
                </c:pt>
                <c:pt idx="203">
                  <c:v>1071.5193052376062</c:v>
                </c:pt>
                <c:pt idx="204">
                  <c:v>1096.4781961431847</c:v>
                </c:pt>
                <c:pt idx="205">
                  <c:v>1122.0184543019632</c:v>
                </c:pt>
                <c:pt idx="206">
                  <c:v>1148.1536214968821</c:v>
                </c:pt>
                <c:pt idx="207">
                  <c:v>1174.8975549395288</c:v>
                </c:pt>
                <c:pt idx="208">
                  <c:v>1202.264434617412</c:v>
                </c:pt>
                <c:pt idx="209">
                  <c:v>1230.2687708123808</c:v>
                </c:pt>
                <c:pt idx="210">
                  <c:v>1258.9254117941662</c:v>
                </c:pt>
                <c:pt idx="211">
                  <c:v>1288.2495516931326</c:v>
                </c:pt>
                <c:pt idx="212">
                  <c:v>1318.2567385564057</c:v>
                </c:pt>
                <c:pt idx="213">
                  <c:v>1348.9628825916523</c:v>
                </c:pt>
                <c:pt idx="214">
                  <c:v>1380.3842646028831</c:v>
                </c:pt>
                <c:pt idx="215">
                  <c:v>1412.5375446227524</c:v>
                </c:pt>
                <c:pt idx="216">
                  <c:v>1445.4397707459254</c:v>
                </c:pt>
                <c:pt idx="217">
                  <c:v>1479.1083881682052</c:v>
                </c:pt>
                <c:pt idx="218">
                  <c:v>1513.5612484362057</c:v>
                </c:pt>
                <c:pt idx="219">
                  <c:v>1548.8166189124788</c:v>
                </c:pt>
                <c:pt idx="220">
                  <c:v>1584.8931924611106</c:v>
                </c:pt>
                <c:pt idx="221">
                  <c:v>1621.8100973589271</c:v>
                </c:pt>
                <c:pt idx="222">
                  <c:v>1659.5869074375573</c:v>
                </c:pt>
                <c:pt idx="223">
                  <c:v>1698.243652461741</c:v>
                </c:pt>
                <c:pt idx="224">
                  <c:v>1737.8008287493717</c:v>
                </c:pt>
                <c:pt idx="225">
                  <c:v>1778.2794100389192</c:v>
                </c:pt>
                <c:pt idx="226">
                  <c:v>1819.7008586099794</c:v>
                </c:pt>
                <c:pt idx="227">
                  <c:v>1862.087136662863</c:v>
                </c:pt>
                <c:pt idx="228">
                  <c:v>1905.4607179632424</c:v>
                </c:pt>
                <c:pt idx="229">
                  <c:v>1949.8445997580404</c:v>
                </c:pt>
                <c:pt idx="230">
                  <c:v>1995.2623149688743</c:v>
                </c:pt>
                <c:pt idx="231">
                  <c:v>2041.7379446695238</c:v>
                </c:pt>
                <c:pt idx="232">
                  <c:v>2089.2961308540334</c:v>
                </c:pt>
                <c:pt idx="233">
                  <c:v>2137.9620895022258</c:v>
                </c:pt>
                <c:pt idx="234">
                  <c:v>2187.761623949546</c:v>
                </c:pt>
                <c:pt idx="235">
                  <c:v>2238.7211385683327</c:v>
                </c:pt>
                <c:pt idx="236">
                  <c:v>2290.8676527677658</c:v>
                </c:pt>
                <c:pt idx="237">
                  <c:v>2344.2288153199142</c:v>
                </c:pt>
                <c:pt idx="238">
                  <c:v>2398.8329190194822</c:v>
                </c:pt>
                <c:pt idx="239">
                  <c:v>2454.7089156850216</c:v>
                </c:pt>
                <c:pt idx="240">
                  <c:v>2511.8864315095711</c:v>
                </c:pt>
                <c:pt idx="241">
                  <c:v>2570.3957827688546</c:v>
                </c:pt>
                <c:pt idx="242">
                  <c:v>2630.2679918953718</c:v>
                </c:pt>
                <c:pt idx="243">
                  <c:v>2691.5348039269052</c:v>
                </c:pt>
                <c:pt idx="244">
                  <c:v>2754.2287033381558</c:v>
                </c:pt>
                <c:pt idx="245">
                  <c:v>2818.3829312644425</c:v>
                </c:pt>
                <c:pt idx="246">
                  <c:v>2884.0315031265945</c:v>
                </c:pt>
                <c:pt idx="247">
                  <c:v>2951.2092266663731</c:v>
                </c:pt>
                <c:pt idx="248">
                  <c:v>3019.951720402003</c:v>
                </c:pt>
                <c:pt idx="249">
                  <c:v>3090.295432513577</c:v>
                </c:pt>
                <c:pt idx="250">
                  <c:v>3162.2776601683654</c:v>
                </c:pt>
                <c:pt idx="251">
                  <c:v>3235.9365692962679</c:v>
                </c:pt>
                <c:pt idx="252">
                  <c:v>3311.3112148258956</c:v>
                </c:pt>
                <c:pt idx="253">
                  <c:v>3388.4415613920096</c:v>
                </c:pt>
                <c:pt idx="254">
                  <c:v>3467.3685045252992</c:v>
                </c:pt>
                <c:pt idx="255">
                  <c:v>3548.1338923357371</c:v>
                </c:pt>
                <c:pt idx="256">
                  <c:v>3630.7805477009952</c:v>
                </c:pt>
                <c:pt idx="257">
                  <c:v>3715.3522909717071</c:v>
                </c:pt>
                <c:pt idx="258">
                  <c:v>3801.8939632055922</c:v>
                </c:pt>
                <c:pt idx="259">
                  <c:v>3890.451449942786</c:v>
                </c:pt>
                <c:pt idx="260">
                  <c:v>3981.071705534951</c:v>
                </c:pt>
                <c:pt idx="261">
                  <c:v>4073.8027780411048</c:v>
                </c:pt>
                <c:pt idx="262">
                  <c:v>4168.693834703331</c:v>
                </c:pt>
                <c:pt idx="263">
                  <c:v>4265.7951880159035</c:v>
                </c:pt>
                <c:pt idx="264">
                  <c:v>4365.158322401634</c:v>
                </c:pt>
                <c:pt idx="265">
                  <c:v>4466.8359215096052</c:v>
                </c:pt>
                <c:pt idx="266">
                  <c:v>4570.8818961487232</c:v>
                </c:pt>
                <c:pt idx="267">
                  <c:v>4677.3514128719544</c:v>
                </c:pt>
                <c:pt idx="268">
                  <c:v>4786.3009232263539</c:v>
                </c:pt>
                <c:pt idx="269">
                  <c:v>4897.7881936844324</c:v>
                </c:pt>
                <c:pt idx="270">
                  <c:v>5011.8723362726905</c:v>
                </c:pt>
                <c:pt idx="271">
                  <c:v>5128.6138399136153</c:v>
                </c:pt>
                <c:pt idx="272">
                  <c:v>5248.0746024976916</c:v>
                </c:pt>
                <c:pt idx="273">
                  <c:v>5370.3179637024932</c:v>
                </c:pt>
                <c:pt idx="274">
                  <c:v>5495.4087385762095</c:v>
                </c:pt>
                <c:pt idx="275">
                  <c:v>5623.4132519034529</c:v>
                </c:pt>
                <c:pt idx="276">
                  <c:v>5754.3993733715297</c:v>
                </c:pt>
                <c:pt idx="277">
                  <c:v>5888.43655355585</c:v>
                </c:pt>
                <c:pt idx="278">
                  <c:v>6025.595860743535</c:v>
                </c:pt>
                <c:pt idx="279">
                  <c:v>6165.9500186147779</c:v>
                </c:pt>
                <c:pt idx="280">
                  <c:v>6309.5734448018875</c:v>
                </c:pt>
                <c:pt idx="281">
                  <c:v>6456.5422903465087</c:v>
                </c:pt>
                <c:pt idx="282">
                  <c:v>6606.9344800759118</c:v>
                </c:pt>
                <c:pt idx="283">
                  <c:v>6760.8297539197674</c:v>
                </c:pt>
                <c:pt idx="284">
                  <c:v>6918.3097091893123</c:v>
                </c:pt>
                <c:pt idx="285">
                  <c:v>7079.4578438413255</c:v>
                </c:pt>
                <c:pt idx="286">
                  <c:v>7244.3596007498436</c:v>
                </c:pt>
                <c:pt idx="287">
                  <c:v>7413.1024130091182</c:v>
                </c:pt>
                <c:pt idx="288">
                  <c:v>7585.7757502917784</c:v>
                </c:pt>
                <c:pt idx="289">
                  <c:v>7762.4711662868567</c:v>
                </c:pt>
                <c:pt idx="290">
                  <c:v>7943.2823472427517</c:v>
                </c:pt>
                <c:pt idx="291">
                  <c:v>8128.3051616409257</c:v>
                </c:pt>
                <c:pt idx="292">
                  <c:v>8317.6377110266421</c:v>
                </c:pt>
                <c:pt idx="293">
                  <c:v>8511.3803820236935</c:v>
                </c:pt>
                <c:pt idx="294">
                  <c:v>8709.6358995607334</c:v>
                </c:pt>
                <c:pt idx="295">
                  <c:v>8912.5093813373787</c:v>
                </c:pt>
                <c:pt idx="296">
                  <c:v>9120.1083935590177</c:v>
                </c:pt>
                <c:pt idx="297">
                  <c:v>9332.5430079698308</c:v>
                </c:pt>
                <c:pt idx="298">
                  <c:v>9549.9258602142745</c:v>
                </c:pt>
                <c:pt idx="299">
                  <c:v>9772.3722095580197</c:v>
                </c:pt>
                <c:pt idx="300">
                  <c:v>10000</c:v>
                </c:pt>
                <c:pt idx="301">
                  <c:v>10232.929922807542</c:v>
                </c:pt>
                <c:pt idx="302">
                  <c:v>10471.285480508994</c:v>
                </c:pt>
                <c:pt idx="303">
                  <c:v>10715.193052376062</c:v>
                </c:pt>
                <c:pt idx="304">
                  <c:v>10964.781961431847</c:v>
                </c:pt>
                <c:pt idx="305">
                  <c:v>11220.184543019632</c:v>
                </c:pt>
                <c:pt idx="306">
                  <c:v>11481.536214968821</c:v>
                </c:pt>
                <c:pt idx="307">
                  <c:v>11748.975549395289</c:v>
                </c:pt>
                <c:pt idx="308">
                  <c:v>12022.64434617412</c:v>
                </c:pt>
                <c:pt idx="309">
                  <c:v>12302.687708123807</c:v>
                </c:pt>
                <c:pt idx="310">
                  <c:v>12589.254117941662</c:v>
                </c:pt>
                <c:pt idx="311">
                  <c:v>12882.495516931327</c:v>
                </c:pt>
                <c:pt idx="312">
                  <c:v>13182.567385564056</c:v>
                </c:pt>
                <c:pt idx="313">
                  <c:v>13489.628825916521</c:v>
                </c:pt>
                <c:pt idx="314">
                  <c:v>13803.842646028832</c:v>
                </c:pt>
                <c:pt idx="315">
                  <c:v>14125.375446227525</c:v>
                </c:pt>
                <c:pt idx="316">
                  <c:v>14454.397707459255</c:v>
                </c:pt>
                <c:pt idx="317">
                  <c:v>14791.083881682052</c:v>
                </c:pt>
                <c:pt idx="318">
                  <c:v>15135.612484362058</c:v>
                </c:pt>
                <c:pt idx="319">
                  <c:v>15488.166189124788</c:v>
                </c:pt>
                <c:pt idx="320">
                  <c:v>15848.931924611106</c:v>
                </c:pt>
                <c:pt idx="321">
                  <c:v>16218.100973589271</c:v>
                </c:pt>
                <c:pt idx="322">
                  <c:v>16595.869074375572</c:v>
                </c:pt>
                <c:pt idx="323">
                  <c:v>16982.436524617409</c:v>
                </c:pt>
                <c:pt idx="324">
                  <c:v>17378.008287493718</c:v>
                </c:pt>
                <c:pt idx="325">
                  <c:v>17782.794100389194</c:v>
                </c:pt>
                <c:pt idx="326">
                  <c:v>18197.008586099793</c:v>
                </c:pt>
                <c:pt idx="327">
                  <c:v>18620.871366628631</c:v>
                </c:pt>
                <c:pt idx="328">
                  <c:v>19054.607179632425</c:v>
                </c:pt>
                <c:pt idx="329">
                  <c:v>19498.445997580406</c:v>
                </c:pt>
                <c:pt idx="330">
                  <c:v>19952.623149688745</c:v>
                </c:pt>
                <c:pt idx="331">
                  <c:v>20417.379446695239</c:v>
                </c:pt>
                <c:pt idx="332">
                  <c:v>20892.961308540333</c:v>
                </c:pt>
                <c:pt idx="333">
                  <c:v>21379.620895022261</c:v>
                </c:pt>
                <c:pt idx="334">
                  <c:v>21877.616239495459</c:v>
                </c:pt>
                <c:pt idx="335">
                  <c:v>22387.211385683328</c:v>
                </c:pt>
                <c:pt idx="336">
                  <c:v>22908.676527677657</c:v>
                </c:pt>
                <c:pt idx="337">
                  <c:v>23442.288153199144</c:v>
                </c:pt>
                <c:pt idx="338">
                  <c:v>23988.329190194825</c:v>
                </c:pt>
                <c:pt idx="339">
                  <c:v>24547.089156850216</c:v>
                </c:pt>
                <c:pt idx="340">
                  <c:v>25118.864315095714</c:v>
                </c:pt>
                <c:pt idx="341">
                  <c:v>25703.957827688548</c:v>
                </c:pt>
                <c:pt idx="342">
                  <c:v>26302.67991895372</c:v>
                </c:pt>
                <c:pt idx="343">
                  <c:v>26915.348039269054</c:v>
                </c:pt>
                <c:pt idx="344">
                  <c:v>27542.287033381555</c:v>
                </c:pt>
                <c:pt idx="345">
                  <c:v>28183.829312644426</c:v>
                </c:pt>
                <c:pt idx="346">
                  <c:v>28840.315031265945</c:v>
                </c:pt>
                <c:pt idx="347">
                  <c:v>29512.092266663731</c:v>
                </c:pt>
                <c:pt idx="348">
                  <c:v>30199.51720402003</c:v>
                </c:pt>
                <c:pt idx="349">
                  <c:v>30902.954325135772</c:v>
                </c:pt>
                <c:pt idx="350">
                  <c:v>31622.776601683654</c:v>
                </c:pt>
                <c:pt idx="351">
                  <c:v>32359.365692962681</c:v>
                </c:pt>
                <c:pt idx="352">
                  <c:v>33113.112148258959</c:v>
                </c:pt>
                <c:pt idx="353">
                  <c:v>33884.415613920093</c:v>
                </c:pt>
                <c:pt idx="354">
                  <c:v>34673.685045252991</c:v>
                </c:pt>
                <c:pt idx="355">
                  <c:v>35481.338923357376</c:v>
                </c:pt>
                <c:pt idx="356">
                  <c:v>36307.805477009955</c:v>
                </c:pt>
                <c:pt idx="357">
                  <c:v>37153.522909717067</c:v>
                </c:pt>
                <c:pt idx="358">
                  <c:v>38018.939632055924</c:v>
                </c:pt>
                <c:pt idx="359">
                  <c:v>38904.51449942786</c:v>
                </c:pt>
                <c:pt idx="360">
                  <c:v>39810.717055349509</c:v>
                </c:pt>
                <c:pt idx="361">
                  <c:v>40738.027780411052</c:v>
                </c:pt>
                <c:pt idx="362">
                  <c:v>41686.938347033305</c:v>
                </c:pt>
                <c:pt idx="363">
                  <c:v>42657.951880159031</c:v>
                </c:pt>
                <c:pt idx="364">
                  <c:v>43651.583224016344</c:v>
                </c:pt>
                <c:pt idx="365">
                  <c:v>44668.359215096054</c:v>
                </c:pt>
                <c:pt idx="366">
                  <c:v>45708.818961487232</c:v>
                </c:pt>
                <c:pt idx="367">
                  <c:v>46773.514128719544</c:v>
                </c:pt>
                <c:pt idx="368">
                  <c:v>47863.009232263539</c:v>
                </c:pt>
                <c:pt idx="369">
                  <c:v>48977.881936844322</c:v>
                </c:pt>
                <c:pt idx="370">
                  <c:v>50118.723362726909</c:v>
                </c:pt>
                <c:pt idx="371">
                  <c:v>51286.138399136158</c:v>
                </c:pt>
                <c:pt idx="372">
                  <c:v>52480.746024976914</c:v>
                </c:pt>
                <c:pt idx="373">
                  <c:v>53703.179637024929</c:v>
                </c:pt>
                <c:pt idx="374">
                  <c:v>54954.087385762097</c:v>
                </c:pt>
                <c:pt idx="375">
                  <c:v>56234.132519034531</c:v>
                </c:pt>
                <c:pt idx="376">
                  <c:v>57543.993733715295</c:v>
                </c:pt>
                <c:pt idx="377">
                  <c:v>58884.3655355585</c:v>
                </c:pt>
                <c:pt idx="378">
                  <c:v>60255.95860743535</c:v>
                </c:pt>
                <c:pt idx="379">
                  <c:v>61659.500186147779</c:v>
                </c:pt>
                <c:pt idx="380">
                  <c:v>63095.734448018869</c:v>
                </c:pt>
                <c:pt idx="381">
                  <c:v>64565.422903465085</c:v>
                </c:pt>
                <c:pt idx="382">
                  <c:v>66069.344800759107</c:v>
                </c:pt>
                <c:pt idx="383">
                  <c:v>67608.29753919768</c:v>
                </c:pt>
                <c:pt idx="384">
                  <c:v>69183.097091893127</c:v>
                </c:pt>
                <c:pt idx="385">
                  <c:v>70794.578438413257</c:v>
                </c:pt>
                <c:pt idx="386">
                  <c:v>72443.596007498432</c:v>
                </c:pt>
                <c:pt idx="387">
                  <c:v>74131.024130091173</c:v>
                </c:pt>
                <c:pt idx="388">
                  <c:v>75857.757502917782</c:v>
                </c:pt>
                <c:pt idx="389">
                  <c:v>77624.711662868562</c:v>
                </c:pt>
                <c:pt idx="390">
                  <c:v>79432.823472427524</c:v>
                </c:pt>
                <c:pt idx="391">
                  <c:v>81283.051616409255</c:v>
                </c:pt>
                <c:pt idx="392">
                  <c:v>83176.377110266418</c:v>
                </c:pt>
                <c:pt idx="393">
                  <c:v>85113.803820236935</c:v>
                </c:pt>
                <c:pt idx="394">
                  <c:v>87096.358995607341</c:v>
                </c:pt>
                <c:pt idx="395">
                  <c:v>89125.093813373795</c:v>
                </c:pt>
                <c:pt idx="396">
                  <c:v>91201.083935590184</c:v>
                </c:pt>
                <c:pt idx="397">
                  <c:v>93325.430079698301</c:v>
                </c:pt>
                <c:pt idx="398">
                  <c:v>95499.258602142756</c:v>
                </c:pt>
                <c:pt idx="399">
                  <c:v>97723.722095580189</c:v>
                </c:pt>
              </c:numCache>
            </c:numRef>
          </c:xVal>
          <c:yVal>
            <c:numRef>
              <c:f>SheetCCM!$O$10:$O$409</c:f>
              <c:numCache>
                <c:formatCode>General</c:formatCode>
                <c:ptCount val="400"/>
                <c:pt idx="0">
                  <c:v>6.6117248354656875</c:v>
                </c:pt>
                <c:pt idx="1">
                  <c:v>6.6105706448032118</c:v>
                </c:pt>
                <c:pt idx="2">
                  <c:v>6.609362387627157</c:v>
                </c:pt>
                <c:pt idx="3">
                  <c:v>6.6080975473841139</c:v>
                </c:pt>
                <c:pt idx="4">
                  <c:v>6.6067734919309116</c:v>
                </c:pt>
                <c:pt idx="5">
                  <c:v>6.6053874683732339</c:v>
                </c:pt>
                <c:pt idx="6">
                  <c:v>6.603936597688036</c:v>
                </c:pt>
                <c:pt idx="7">
                  <c:v>6.6024178691219415</c:v>
                </c:pt>
                <c:pt idx="8">
                  <c:v>6.6008281343579442</c:v>
                </c:pt>
                <c:pt idx="9">
                  <c:v>6.5991641014423772</c:v>
                </c:pt>
                <c:pt idx="10">
                  <c:v>6.5974223284641322</c:v>
                </c:pt>
                <c:pt idx="11">
                  <c:v>6.5955992169780577</c:v>
                </c:pt>
                <c:pt idx="12">
                  <c:v>6.5936910051642981</c:v>
                </c:pt>
                <c:pt idx="13">
                  <c:v>6.5916937607153701</c:v>
                </c:pt>
                <c:pt idx="14">
                  <c:v>6.5896033734427313</c:v>
                </c:pt>
                <c:pt idx="15">
                  <c:v>6.5874155475946665</c:v>
                </c:pt>
                <c:pt idx="16">
                  <c:v>6.5851257938772756</c:v>
                </c:pt>
                <c:pt idx="17">
                  <c:v>6.5827294211705922</c:v>
                </c:pt>
                <c:pt idx="18">
                  <c:v>6.5802215279318297</c:v>
                </c:pt>
                <c:pt idx="19">
                  <c:v>6.5775969932780898</c:v>
                </c:pt>
                <c:pt idx="20">
                  <c:v>6.5748504677410393</c:v>
                </c:pt>
                <c:pt idx="21">
                  <c:v>6.5719763636863959</c:v>
                </c:pt>
                <c:pt idx="22">
                  <c:v>6.5689688453914528</c:v>
                </c:pt>
                <c:pt idx="23">
                  <c:v>6.5658218187742268</c:v>
                </c:pt>
                <c:pt idx="24">
                  <c:v>6.5625289207685755</c:v>
                </c:pt>
                <c:pt idx="25">
                  <c:v>6.5590835083399188</c:v>
                </c:pt>
                <c:pt idx="26">
                  <c:v>6.5554786471372992</c:v>
                </c:pt>
                <c:pt idx="27">
                  <c:v>6.5517070997780023</c:v>
                </c:pt>
                <c:pt idx="28">
                  <c:v>6.5477613137621322</c:v>
                </c:pt>
                <c:pt idx="29">
                  <c:v>6.5436334090155635</c:v>
                </c:pt>
                <c:pt idx="30">
                  <c:v>6.5393151650607955</c:v>
                </c:pt>
                <c:pt idx="31">
                  <c:v>6.5347980078167751</c:v>
                </c:pt>
                <c:pt idx="32">
                  <c:v>6.5300729960300954</c:v>
                </c:pt>
                <c:pt idx="33">
                  <c:v>6.5251308073418244</c:v>
                </c:pt>
                <c:pt idx="34">
                  <c:v>6.5199617239960119</c:v>
                </c:pt>
                <c:pt idx="35">
                  <c:v>6.5145556181979902</c:v>
                </c:pt>
                <c:pt idx="36">
                  <c:v>6.5089019371329506</c:v>
                </c:pt>
                <c:pt idx="37">
                  <c:v>6.5029896876577507</c:v>
                </c:pt>
                <c:pt idx="38">
                  <c:v>6.4968074206815825</c:v>
                </c:pt>
                <c:pt idx="39">
                  <c:v>6.4903432152543434</c:v>
                </c:pt>
                <c:pt idx="40">
                  <c:v>6.4835846623845601</c:v>
                </c:pt>
                <c:pt idx="41">
                  <c:v>6.4765188486125442</c:v>
                </c:pt>
                <c:pt idx="42">
                  <c:v>6.4691323393680058</c:v>
                </c:pt>
                <c:pt idx="43">
                  <c:v>6.4614111621457928</c:v>
                </c:pt>
                <c:pt idx="44">
                  <c:v>6.4533407895376875</c:v>
                </c:pt>
                <c:pt idx="45">
                  <c:v>6.44490612216301</c:v>
                </c:pt>
                <c:pt idx="46">
                  <c:v>6.4360914715459829</c:v>
                </c:pt>
                <c:pt idx="47">
                  <c:v>6.426880542993155</c:v>
                </c:pt>
                <c:pt idx="48">
                  <c:v>6.4172564185300862</c:v>
                </c:pt>
                <c:pt idx="49">
                  <c:v>6.4072015399624691</c:v>
                </c:pt>
                <c:pt idx="50">
                  <c:v>6.3966976921335856</c:v>
                </c:pt>
                <c:pt idx="51">
                  <c:v>6.3857259864565163</c:v>
                </c:pt>
                <c:pt idx="52">
                  <c:v>6.3742668448068587</c:v>
                </c:pt>
                <c:pt idx="53">
                  <c:v>6.3622999838690273</c:v>
                </c:pt>
                <c:pt idx="54">
                  <c:v>6.3498044000368967</c:v>
                </c:pt>
                <c:pt idx="55">
                  <c:v>6.3367583549775652</c:v>
                </c:pt>
                <c:pt idx="56">
                  <c:v>6.32313936197506</c:v>
                </c:pt>
                <c:pt idx="57">
                  <c:v>6.3089241731791805</c:v>
                </c:pt>
                <c:pt idx="58">
                  <c:v>6.2940887678930926</c:v>
                </c:pt>
                <c:pt idx="59">
                  <c:v>6.2786083420416734</c:v>
                </c:pt>
                <c:pt idx="60">
                  <c:v>6.2624572989710501</c:v>
                </c:pt>
                <c:pt idx="61">
                  <c:v>6.2456092417381281</c:v>
                </c:pt>
                <c:pt idx="62">
                  <c:v>6.2280369670567595</c:v>
                </c:pt>
                <c:pt idx="63">
                  <c:v>6.2097124610752088</c:v>
                </c:pt>
                <c:pt idx="64">
                  <c:v>6.1906068971665773</c:v>
                </c:pt>
                <c:pt idx="65">
                  <c:v>6.1706906359206259</c:v>
                </c:pt>
                <c:pt idx="66">
                  <c:v>6.1499332275312923</c:v>
                </c:pt>
                <c:pt idx="67">
                  <c:v>6.1283034167792589</c:v>
                </c:pt>
                <c:pt idx="68">
                  <c:v>6.1057691508126588</c:v>
                </c:pt>
                <c:pt idx="69">
                  <c:v>6.082297589931799</c:v>
                </c:pt>
                <c:pt idx="70">
                  <c:v>6.0578551215848</c:v>
                </c:pt>
                <c:pt idx="71">
                  <c:v>6.0324073777805109</c:v>
                </c:pt>
                <c:pt idx="72">
                  <c:v>6.0059192561226808</c:v>
                </c:pt>
                <c:pt idx="73">
                  <c:v>5.9783549446647024</c:v>
                </c:pt>
                <c:pt idx="74">
                  <c:v>5.9496779507774944</c:v>
                </c:pt>
                <c:pt idx="75">
                  <c:v>5.9198511342136273</c:v>
                </c:pt>
                <c:pt idx="76">
                  <c:v>5.8888367445386489</c:v>
                </c:pt>
                <c:pt idx="77">
                  <c:v>5.8565964630855447</c:v>
                </c:pt>
                <c:pt idx="78">
                  <c:v>5.8230914495701231</c:v>
                </c:pt>
                <c:pt idx="79">
                  <c:v>5.7882823934838123</c:v>
                </c:pt>
                <c:pt idx="80">
                  <c:v>5.7521295703555531</c:v>
                </c:pt>
                <c:pt idx="81">
                  <c:v>5.7145929029464622</c:v>
                </c:pt>
                <c:pt idx="82">
                  <c:v>5.675632027409387</c:v>
                </c:pt>
                <c:pt idx="83">
                  <c:v>5.6352063644105552</c:v>
                </c:pt>
                <c:pt idx="84">
                  <c:v>5.5932751951721729</c:v>
                </c:pt>
                <c:pt idx="85">
                  <c:v>5.5497977423536309</c:v>
                </c:pt>
                <c:pt idx="86">
                  <c:v>5.5047332556443234</c:v>
                </c:pt>
                <c:pt idx="87">
                  <c:v>5.4580411018943629</c:v>
                </c:pt>
                <c:pt idx="88">
                  <c:v>5.4096808595600105</c:v>
                </c:pt>
                <c:pt idx="89">
                  <c:v>5.3596124171896928</c:v>
                </c:pt>
                <c:pt idx="90">
                  <c:v>5.3077960756240508</c:v>
                </c:pt>
                <c:pt idx="91">
                  <c:v>5.254192653530513</c:v>
                </c:pt>
                <c:pt idx="92">
                  <c:v>5.1987635958399707</c:v>
                </c:pt>
                <c:pt idx="93">
                  <c:v>5.1414710846008749</c:v>
                </c:pt>
                <c:pt idx="94">
                  <c:v>5.0822781517156574</c:v>
                </c:pt>
                <c:pt idx="95">
                  <c:v>5.0211487929762644</c:v>
                </c:pt>
                <c:pt idx="96">
                  <c:v>4.9580480827708957</c:v>
                </c:pt>
                <c:pt idx="97">
                  <c:v>4.8929422887937086</c:v>
                </c:pt>
                <c:pt idx="98">
                  <c:v>4.8257989860539352</c:v>
                </c:pt>
                <c:pt idx="99">
                  <c:v>4.7565871694518007</c:v>
                </c:pt>
                <c:pt idx="100">
                  <c:v>4.6852773641662262</c:v>
                </c:pt>
                <c:pt idx="101">
                  <c:v>4.6118417330849706</c:v>
                </c:pt>
                <c:pt idx="102">
                  <c:v>4.5362541805008387</c:v>
                </c:pt>
                <c:pt idx="103">
                  <c:v>4.4584904513012003</c:v>
                </c:pt>
                <c:pt idx="104">
                  <c:v>4.3785282248887665</c:v>
                </c:pt>
                <c:pt idx="105">
                  <c:v>4.2963472030935206</c:v>
                </c:pt>
                <c:pt idx="106">
                  <c:v>4.2119291913663908</c:v>
                </c:pt>
                <c:pt idx="107">
                  <c:v>4.1252581725856814</c:v>
                </c:pt>
                <c:pt idx="108">
                  <c:v>4.0363203728569284</c:v>
                </c:pt>
                <c:pt idx="109">
                  <c:v>3.9451043187452006</c:v>
                </c:pt>
                <c:pt idx="110">
                  <c:v>3.8516008854454413</c:v>
                </c:pt>
                <c:pt idx="111">
                  <c:v>3.7558033354701399</c:v>
                </c:pt>
                <c:pt idx="112">
                  <c:v>3.657707347513707</c:v>
                </c:pt>
                <c:pt idx="113">
                  <c:v>3.5573110352381088</c:v>
                </c:pt>
                <c:pt idx="114">
                  <c:v>3.4546149558134873</c:v>
                </c:pt>
                <c:pt idx="115">
                  <c:v>3.3496221081390196</c:v>
                </c:pt>
                <c:pt idx="116">
                  <c:v>3.2423379207622229</c:v>
                </c:pt>
                <c:pt idx="117">
                  <c:v>3.1327702296073361</c:v>
                </c:pt>
                <c:pt idx="118">
                  <c:v>3.0209292457143428</c:v>
                </c:pt>
                <c:pt idx="119">
                  <c:v>2.9068275132778965</c:v>
                </c:pt>
                <c:pt idx="120">
                  <c:v>2.7904798583588852</c:v>
                </c:pt>
                <c:pt idx="121">
                  <c:v>2.6719033287190324</c:v>
                </c:pt>
                <c:pt idx="122">
                  <c:v>2.5511171253001779</c:v>
                </c:pt>
                <c:pt idx="123">
                  <c:v>2.4281425259332936</c:v>
                </c:pt>
                <c:pt idx="124">
                  <c:v>2.3030028019174509</c:v>
                </c:pt>
                <c:pt idx="125">
                  <c:v>2.1757231281551492</c:v>
                </c:pt>
                <c:pt idx="126">
                  <c:v>2.0463304875671824</c:v>
                </c:pt>
                <c:pt idx="127">
                  <c:v>1.91485357053756</c:v>
                </c:pt>
                <c:pt idx="128">
                  <c:v>1.7813226701565468</c:v>
                </c:pt>
                <c:pt idx="129">
                  <c:v>1.6457695740382601</c:v>
                </c:pt>
                <c:pt idx="130">
                  <c:v>1.5082274534882534</c:v>
                </c:pt>
                <c:pt idx="131">
                  <c:v>1.3687307507870561</c:v>
                </c:pt>
                <c:pt idx="132">
                  <c:v>1.2273150653379412</c:v>
                </c:pt>
                <c:pt idx="133">
                  <c:v>1.0840170394024109</c:v>
                </c:pt>
                <c:pt idx="134">
                  <c:v>0.93887424411504949</c:v>
                </c:pt>
                <c:pt idx="135">
                  <c:v>0.79192506643245975</c:v>
                </c:pt>
                <c:pt idx="136">
                  <c:v>0.64320859762866178</c:v>
                </c:pt>
                <c:pt idx="137">
                  <c:v>0.49276452390336289</c:v>
                </c:pt>
                <c:pt idx="138">
                  <c:v>0.34063301962047815</c:v>
                </c:pt>
                <c:pt idx="139">
                  <c:v>0.18685464364303062</c:v>
                </c:pt>
                <c:pt idx="140">
                  <c:v>3.1470239178103245E-2</c:v>
                </c:pt>
                <c:pt idx="141">
                  <c:v>-0.12547916250756475</c:v>
                </c:pt>
                <c:pt idx="142">
                  <c:v>-0.2839524341934393</c:v>
                </c:pt>
                <c:pt idx="143">
                  <c:v>-0.44390844037649818</c:v>
                </c:pt>
                <c:pt idx="144">
                  <c:v>-0.60530612030240949</c:v>
                </c:pt>
                <c:pt idx="145">
                  <c:v>-0.76810456619932488</c:v>
                </c:pt>
                <c:pt idx="146">
                  <c:v>-0.93226309660305784</c:v>
                </c:pt>
                <c:pt idx="147">
                  <c:v>-1.0977413247055872</c:v>
                </c:pt>
                <c:pt idx="148">
                  <c:v>-1.2644992216989528</c:v>
                </c:pt>
                <c:pt idx="149">
                  <c:v>-1.4324971751236515</c:v>
                </c:pt>
                <c:pt idx="150">
                  <c:v>-1.6016960422640569</c:v>
                </c:pt>
                <c:pt idx="151">
                  <c:v>-1.7720571986636289</c:v>
                </c:pt>
                <c:pt idx="152">
                  <c:v>-1.9435425818593486</c:v>
                </c:pt>
                <c:pt idx="153">
                  <c:v>-2.1161147304581562</c:v>
                </c:pt>
                <c:pt idx="154">
                  <c:v>-2.2897368186981666</c:v>
                </c:pt>
                <c:pt idx="155">
                  <c:v>-2.4643726866542743</c:v>
                </c:pt>
                <c:pt idx="156">
                  <c:v>-2.639986866261629</c:v>
                </c:pt>
                <c:pt idx="157">
                  <c:v>-2.8165446033413359</c:v>
                </c:pt>
                <c:pt idx="158">
                  <c:v>-2.9940118758211325</c:v>
                </c:pt>
                <c:pt idx="159">
                  <c:v>-3.172355408349572</c:v>
                </c:pt>
                <c:pt idx="160">
                  <c:v>-3.3515426835058539</c:v>
                </c:pt>
                <c:pt idx="161">
                  <c:v>-3.5315419498090601</c:v>
                </c:pt>
                <c:pt idx="162">
                  <c:v>-3.7123222267302776</c:v>
                </c:pt>
                <c:pt idx="163">
                  <c:v>-3.8938533069092425</c:v>
                </c:pt>
                <c:pt idx="164">
                  <c:v>-4.0761057557738178</c:v>
                </c:pt>
                <c:pt idx="165">
                  <c:v>-4.259050908756322</c:v>
                </c:pt>
                <c:pt idx="166">
                  <c:v>-4.4426608662949789</c:v>
                </c:pt>
                <c:pt idx="167">
                  <c:v>-4.6269084868026482</c:v>
                </c:pt>
                <c:pt idx="168">
                  <c:v>-4.8117673777776986</c:v>
                </c:pt>
                <c:pt idx="169">
                  <c:v>-4.9972118852244742</c:v>
                </c:pt>
                <c:pt idx="170">
                  <c:v>-5.1832170815426206</c:v>
                </c:pt>
                <c:pt idx="171">
                  <c:v>-5.3697587520363417</c:v>
                </c:pt>
                <c:pt idx="172">
                  <c:v>-5.5568133801859707</c:v>
                </c:pt>
                <c:pt idx="173">
                  <c:v>-5.7443581318157548</c:v>
                </c:pt>
                <c:pt idx="174">
                  <c:v>-5.9323708382830711</c:v>
                </c:pt>
                <c:pt idx="175">
                  <c:v>-6.1208299788056557</c:v>
                </c:pt>
                <c:pt idx="176">
                  <c:v>-6.3097146620351001</c:v>
                </c:pt>
                <c:pt idx="177">
                  <c:v>-6.4990046069763707</c:v>
                </c:pt>
                <c:pt idx="178">
                  <c:v>-6.688680123345355</c:v>
                </c:pt>
                <c:pt idx="179">
                  <c:v>-6.8787220914482372</c:v>
                </c:pt>
                <c:pt idx="180">
                  <c:v>-7.069111941659342</c:v>
                </c:pt>
                <c:pt idx="181">
                  <c:v>-7.2598316335665487</c:v>
                </c:pt>
                <c:pt idx="182">
                  <c:v>-7.4508636348466499</c:v>
                </c:pt>
                <c:pt idx="183">
                  <c:v>-7.6421908999263755</c:v>
                </c:pt>
                <c:pt idx="184">
                  <c:v>-7.8337968484785101</c:v>
                </c:pt>
                <c:pt idx="185">
                  <c:v>-8.0256653437967174</c:v>
                </c:pt>
                <c:pt idx="186">
                  <c:v>-8.2177806710869046</c:v>
                </c:pt>
                <c:pt idx="187">
                  <c:v>-8.4101275157080675</c:v>
                </c:pt>
                <c:pt idx="188">
                  <c:v>-8.6026909413901311</c:v>
                </c:pt>
                <c:pt idx="189">
                  <c:v>-8.7954563684522391</c:v>
                </c:pt>
                <c:pt idx="190">
                  <c:v>-8.988409552040169</c:v>
                </c:pt>
                <c:pt idx="191">
                  <c:v>-9.1815365603979817</c:v>
                </c:pt>
                <c:pt idx="192">
                  <c:v>-9.3748237531848808</c:v>
                </c:pt>
                <c:pt idx="193">
                  <c:v>-9.5682577598453129</c:v>
                </c:pt>
                <c:pt idx="194">
                  <c:v>-9.7618254580366575</c:v>
                </c:pt>
                <c:pt idx="195">
                  <c:v>-9.9555139521164406</c:v>
                </c:pt>
                <c:pt idx="196">
                  <c:v>-10.149310551687966</c:v>
                </c:pt>
                <c:pt idx="197">
                  <c:v>-10.343202750201041</c:v>
                </c:pt>
                <c:pt idx="198">
                  <c:v>-10.537178203602146</c:v>
                </c:pt>
                <c:pt idx="199">
                  <c:v>-10.731224709026472</c:v>
                </c:pt>
                <c:pt idx="200">
                  <c:v>-10.925330183522469</c:v>
                </c:pt>
                <c:pt idx="201">
                  <c:v>-11.119482642797369</c:v>
                </c:pt>
                <c:pt idx="202">
                  <c:v>-11.313670179972403</c:v>
                </c:pt>
                <c:pt idx="203">
                  <c:v>-11.507880944332367</c:v>
                </c:pt>
                <c:pt idx="204">
                  <c:v>-11.702103120055931</c:v>
                </c:pt>
                <c:pt idx="205">
                  <c:v>-11.896324904910326</c:v>
                </c:pt>
                <c:pt idx="206">
                  <c:v>-12.09053448889402</c:v>
                </c:pt>
                <c:pt idx="207">
                  <c:v>-12.284720032810112</c:v>
                </c:pt>
                <c:pt idx="208">
                  <c:v>-12.478869646752763</c:v>
                </c:pt>
                <c:pt idx="209">
                  <c:v>-12.672971368488618</c:v>
                </c:pt>
                <c:pt idx="210">
                  <c:v>-12.867013141714994</c:v>
                </c:pt>
                <c:pt idx="211">
                  <c:v>-13.060982794176542</c:v>
                </c:pt>
                <c:pt idx="212">
                  <c:v>-13.254868015622192</c:v>
                </c:pt>
                <c:pt idx="213">
                  <c:v>-13.44865633558433</c:v>
                </c:pt>
                <c:pt idx="214">
                  <c:v>-13.642335100962786</c:v>
                </c:pt>
                <c:pt idx="215">
                  <c:v>-13.835891453396478</c:v>
                </c:pt>
                <c:pt idx="216">
                  <c:v>-14.029312306406345</c:v>
                </c:pt>
                <c:pt idx="217">
                  <c:v>-14.222584322294228</c:v>
                </c:pt>
                <c:pt idx="218">
                  <c:v>-14.415693888783089</c:v>
                </c:pt>
                <c:pt idx="219">
                  <c:v>-14.608627095385456</c:v>
                </c:pt>
                <c:pt idx="220">
                  <c:v>-14.801369709488153</c:v>
                </c:pt>
                <c:pt idx="221">
                  <c:v>-14.993907152143164</c:v>
                </c:pt>
                <c:pt idx="222">
                  <c:v>-15.186224473556049</c:v>
                </c:pt>
                <c:pt idx="223">
                  <c:v>-15.378306328265641</c:v>
                </c:pt>
                <c:pt idx="224">
                  <c:v>-15.570136950010644</c:v>
                </c:pt>
                <c:pt idx="225">
                  <c:v>-15.761700126281571</c:v>
                </c:pt>
                <c:pt idx="226">
                  <c:v>-15.95297917255894</c:v>
                </c:pt>
                <c:pt idx="227">
                  <c:v>-16.143956906241833</c:v>
                </c:pt>
                <c:pt idx="228">
                  <c:v>-16.334615620273986</c:v>
                </c:pt>
                <c:pt idx="229">
                  <c:v>-16.524937056478404</c:v>
                </c:pt>
                <c:pt idx="230">
                  <c:v>-16.71490237861509</c:v>
                </c:pt>
                <c:pt idx="231">
                  <c:v>-16.904492145180857</c:v>
                </c:pt>
                <c:pt idx="232">
                  <c:v>-17.093686281974588</c:v>
                </c:pt>
                <c:pt idx="233">
                  <c:v>-17.282464054456092</c:v>
                </c:pt>
                <c:pt idx="234">
                  <c:v>-17.470804039932023</c:v>
                </c:pt>
                <c:pt idx="235">
                  <c:v>-17.65868409960769</c:v>
                </c:pt>
                <c:pt idx="236">
                  <c:v>-17.846081350549468</c:v>
                </c:pt>
                <c:pt idx="237">
                  <c:v>-18.032972137608759</c:v>
                </c:pt>
                <c:pt idx="238">
                  <c:v>-18.219332005365036</c:v>
                </c:pt>
                <c:pt idx="239">
                  <c:v>-18.405135670152173</c:v>
                </c:pt>
                <c:pt idx="240">
                  <c:v>-18.590356992239762</c:v>
                </c:pt>
                <c:pt idx="241">
                  <c:v>-18.774968948248322</c:v>
                </c:pt>
                <c:pt idx="242">
                  <c:v>-18.958943603885338</c:v>
                </c:pt>
                <c:pt idx="243">
                  <c:v>-19.142252087096935</c:v>
                </c:pt>
                <c:pt idx="244">
                  <c:v>-19.324864561738202</c:v>
                </c:pt>
                <c:pt idx="245">
                  <c:v>-19.50675020187381</c:v>
                </c:pt>
                <c:pt idx="246">
                  <c:v>-19.687877166828855</c:v>
                </c:pt>
                <c:pt idx="247">
                  <c:v>-19.868212577118417</c:v>
                </c:pt>
                <c:pt idx="248">
                  <c:v>-20.047722491393074</c:v>
                </c:pt>
                <c:pt idx="249">
                  <c:v>-20.226371884545678</c:v>
                </c:pt>
                <c:pt idx="250">
                  <c:v>-20.404124627133122</c:v>
                </c:pt>
                <c:pt idx="251">
                  <c:v>-20.58094346627459</c:v>
                </c:pt>
                <c:pt idx="252">
                  <c:v>-20.756790008195146</c:v>
                </c:pt>
                <c:pt idx="253">
                  <c:v>-20.931624702590284</c:v>
                </c:pt>
                <c:pt idx="254">
                  <c:v>-21.10540682899321</c:v>
                </c:pt>
                <c:pt idx="255">
                  <c:v>-21.278094485331692</c:v>
                </c:pt>
                <c:pt idx="256">
                  <c:v>-21.449644578865406</c:v>
                </c:pt>
                <c:pt idx="257">
                  <c:v>-21.620012819697525</c:v>
                </c:pt>
                <c:pt idx="258">
                  <c:v>-21.789153717055747</c:v>
                </c:pt>
                <c:pt idx="259">
                  <c:v>-21.957020578537524</c:v>
                </c:pt>
                <c:pt idx="260">
                  <c:v>-22.123565512512364</c:v>
                </c:pt>
                <c:pt idx="261">
                  <c:v>-22.288739433869786</c:v>
                </c:pt>
                <c:pt idx="262">
                  <c:v>-22.452492073295168</c:v>
                </c:pt>
                <c:pt idx="263">
                  <c:v>-22.614771990246965</c:v>
                </c:pt>
                <c:pt idx="264">
                  <c:v>-22.775526589797316</c:v>
                </c:pt>
                <c:pt idx="265">
                  <c:v>-22.934702143483918</c:v>
                </c:pt>
                <c:pt idx="266">
                  <c:v>-23.092243814303828</c:v>
                </c:pt>
                <c:pt idx="267">
                  <c:v>-23.248095685960113</c:v>
                </c:pt>
                <c:pt idx="268">
                  <c:v>-23.402200796448533</c:v>
                </c:pt>
                <c:pt idx="269">
                  <c:v>-23.554501176045704</c:v>
                </c:pt>
                <c:pt idx="270">
                  <c:v>-23.704937889730324</c:v>
                </c:pt>
                <c:pt idx="271">
                  <c:v>-23.853451084036909</c:v>
                </c:pt>
                <c:pt idx="272">
                  <c:v>-23.999980038306042</c:v>
                </c:pt>
                <c:pt idx="273">
                  <c:v>-24.144463220257041</c:v>
                </c:pt>
                <c:pt idx="274">
                  <c:v>-24.286838345768707</c:v>
                </c:pt>
                <c:pt idx="275">
                  <c:v>-24.427042442711205</c:v>
                </c:pt>
                <c:pt idx="276">
                  <c:v>-24.565011918627988</c:v>
                </c:pt>
                <c:pt idx="277">
                  <c:v>-24.700682632021564</c:v>
                </c:pt>
                <c:pt idx="278">
                  <c:v>-24.833989966951094</c:v>
                </c:pt>
                <c:pt idx="279">
                  <c:v>-24.964868910604192</c:v>
                </c:pt>
                <c:pt idx="280">
                  <c:v>-25.093254133460622</c:v>
                </c:pt>
                <c:pt idx="281">
                  <c:v>-25.219080071622475</c:v>
                </c:pt>
                <c:pt idx="282">
                  <c:v>-25.342281010844982</c:v>
                </c:pt>
                <c:pt idx="283">
                  <c:v>-25.462791171764877</c:v>
                </c:pt>
                <c:pt idx="284">
                  <c:v>-25.580544795790523</c:v>
                </c:pt>
                <c:pt idx="285">
                  <c:v>-25.695476231090247</c:v>
                </c:pt>
                <c:pt idx="286">
                  <c:v>-25.807520018094042</c:v>
                </c:pt>
                <c:pt idx="287">
                  <c:v>-25.916610973908945</c:v>
                </c:pt>
                <c:pt idx="288">
                  <c:v>-26.022684275041801</c:v>
                </c:pt>
                <c:pt idx="289">
                  <c:v>-26.125675537824527</c:v>
                </c:pt>
                <c:pt idx="290">
                  <c:v>-26.225520895947682</c:v>
                </c:pt>
                <c:pt idx="291">
                  <c:v>-26.322157074528203</c:v>
                </c:pt>
                <c:pt idx="292">
                  <c:v>-26.415521460167085</c:v>
                </c:pt>
                <c:pt idx="293">
                  <c:v>-26.505552166492681</c:v>
                </c:pt>
                <c:pt idx="294">
                  <c:v>-26.592188094735164</c:v>
                </c:pt>
                <c:pt idx="295">
                  <c:v>-26.675368988937453</c:v>
                </c:pt>
                <c:pt idx="296">
                  <c:v>-26.75503548547692</c:v>
                </c:pt>
                <c:pt idx="297">
                  <c:v>-26.831129156650462</c:v>
                </c:pt>
                <c:pt idx="298">
                  <c:v>-26.903592548161814</c:v>
                </c:pt>
                <c:pt idx="299">
                  <c:v>-26.972369210443816</c:v>
                </c:pt>
                <c:pt idx="300">
                  <c:v>-27.037403723848854</c:v>
                </c:pt>
                <c:pt idx="301">
                  <c:v>-27.098641717846405</c:v>
                </c:pt>
                <c:pt idx="302">
                  <c:v>-27.15602988447759</c:v>
                </c:pt>
                <c:pt idx="303">
                  <c:v>-27.209515986429839</c:v>
                </c:pt>
                <c:pt idx="304">
                  <c:v>-27.259048860211905</c:v>
                </c:pt>
                <c:pt idx="305">
                  <c:v>-27.304578415027056</c:v>
                </c:pt>
                <c:pt idx="306">
                  <c:v>-27.346055628061393</c:v>
                </c:pt>
                <c:pt idx="307">
                  <c:v>-27.383432537023356</c:v>
                </c:pt>
                <c:pt idx="308">
                  <c:v>-27.416662230889827</c:v>
                </c:pt>
                <c:pt idx="309">
                  <c:v>-27.445698839933875</c:v>
                </c:pt>
                <c:pt idx="310">
                  <c:v>-27.470497526229153</c:v>
                </c:pt>
                <c:pt idx="311">
                  <c:v>-27.491014475947679</c:v>
                </c:pt>
                <c:pt idx="312">
                  <c:v>-27.507206894892562</c:v>
                </c:pt>
                <c:pt idx="313">
                  <c:v>-27.519033008836406</c:v>
                </c:pt>
                <c:pt idx="314">
                  <c:v>-27.526452070373558</c:v>
                </c:pt>
                <c:pt idx="315">
                  <c:v>-27.529424374141879</c:v>
                </c:pt>
                <c:pt idx="316">
                  <c:v>-27.527911282432473</c:v>
                </c:pt>
                <c:pt idx="317">
                  <c:v>-27.521875263387603</c:v>
                </c:pt>
                <c:pt idx="318">
                  <c:v>-27.511279944194431</c:v>
                </c:pt>
                <c:pt idx="319">
                  <c:v>-27.496090181920732</c:v>
                </c:pt>
                <c:pt idx="320">
                  <c:v>-27.476272154916735</c:v>
                </c:pt>
                <c:pt idx="321">
                  <c:v>-27.451793478032641</c:v>
                </c:pt>
                <c:pt idx="322">
                  <c:v>-27.42262334528403</c:v>
                </c:pt>
                <c:pt idx="323">
                  <c:v>-27.388732704047886</c:v>
                </c:pt>
                <c:pt idx="324">
                  <c:v>-27.350094465402513</c:v>
                </c:pt>
                <c:pt idx="325">
                  <c:v>-27.306683755847757</c:v>
                </c:pt>
                <c:pt idx="326">
                  <c:v>-27.258478216372815</c:v>
                </c:pt>
                <c:pt idx="327">
                  <c:v>-27.205458355692166</c:v>
                </c:pt>
                <c:pt idx="328">
                  <c:v>-27.147607965462459</c:v>
                </c:pt>
                <c:pt idx="329">
                  <c:v>-27.084914606442048</c:v>
                </c:pt>
                <c:pt idx="330">
                  <c:v>-27.017370175876504</c:v>
                </c:pt>
                <c:pt idx="331">
                  <c:v>-26.944971567905853</c:v>
                </c:pt>
                <c:pt idx="332">
                  <c:v>-26.867721440506411</c:v>
                </c:pt>
                <c:pt idx="333">
                  <c:v>-26.785629104414671</c:v>
                </c:pt>
                <c:pt idx="334">
                  <c:v>-26.698711551638084</c:v>
                </c:pt>
                <c:pt idx="335">
                  <c:v>-26.606994643536265</c:v>
                </c:pt>
                <c:pt idx="336">
                  <c:v>-26.51051448103885</c:v>
                </c:pt>
                <c:pt idx="337">
                  <c:v>-26.409318982318659</c:v>
                </c:pt>
                <c:pt idx="338">
                  <c:v>-26.30346969609651</c:v>
                </c:pt>
                <c:pt idx="339">
                  <c:v>-26.193043881615292</c:v>
                </c:pt>
                <c:pt idx="340">
                  <c:v>-26.078136889029409</c:v>
                </c:pt>
                <c:pt idx="341">
                  <c:v>-25.958864876284142</c:v>
                </c:pt>
                <c:pt idx="342">
                  <c:v>-25.835367900184124</c:v>
                </c:pt>
                <c:pt idx="343">
                  <c:v>-25.707813419823729</c:v>
                </c:pt>
                <c:pt idx="344">
                  <c:v>-25.576400249269856</c:v>
                </c:pt>
                <c:pt idx="345">
                  <c:v>-25.441362992545983</c:v>
                </c:pt>
                <c:pt idx="346">
                  <c:v>-25.30297698652663</c:v>
                </c:pt>
                <c:pt idx="347">
                  <c:v>-25.161563764997613</c:v>
                </c:pt>
                <c:pt idx="348">
                  <c:v>-25.017497038251651</c:v>
                </c:pt>
                <c:pt idx="349">
                  <c:v>-24.871209155250405</c:v>
                </c:pt>
                <c:pt idx="350">
                  <c:v>-24.723197977413079</c:v>
                </c:pt>
                <c:pt idx="351">
                  <c:v>-24.574034042178422</c:v>
                </c:pt>
                <c:pt idx="352">
                  <c:v>-24.424367828431262</c:v>
                </c:pt>
                <c:pt idx="353">
                  <c:v>-24.274936853014641</c:v>
                </c:pt>
                <c:pt idx="354">
                  <c:v>-24.126572227360292</c:v>
                </c:pt>
                <c:pt idx="355">
                  <c:v>-23.980204187329697</c:v>
                </c:pt>
                <c:pt idx="356">
                  <c:v>-23.836865982485406</c:v>
                </c:pt>
                <c:pt idx="357">
                  <c:v>-23.697695382652284</c:v>
                </c:pt>
                <c:pt idx="358">
                  <c:v>-23.563932945227847</c:v>
                </c:pt>
                <c:pt idx="359">
                  <c:v>-23.436916108668907</c:v>
                </c:pt>
                <c:pt idx="360">
                  <c:v>-23.318068165234216</c:v>
                </c:pt>
                <c:pt idx="361">
                  <c:v>-23.208881253702369</c:v>
                </c:pt>
                <c:pt idx="362">
                  <c:v>-23.110892735081293</c:v>
                </c:pt>
                <c:pt idx="363">
                  <c:v>-23.025654698437528</c:v>
                </c:pt>
                <c:pt idx="364">
                  <c:v>-22.954696898725434</c:v>
                </c:pt>
                <c:pt idx="365">
                  <c:v>-22.899484132355909</c:v>
                </c:pt>
                <c:pt idx="366">
                  <c:v>-22.861369847623546</c:v>
                </c:pt>
                <c:pt idx="367">
                  <c:v>-22.841548561913694</c:v>
                </c:pt>
                <c:pt idx="368">
                  <c:v>-22.841010278887847</c:v>
                </c:pt>
                <c:pt idx="369">
                  <c:v>-22.860500420881181</c:v>
                </c:pt>
                <c:pt idx="370">
                  <c:v>-22.900488695762924</c:v>
                </c:pt>
                <c:pt idx="371">
                  <c:v>-22.961149749905797</c:v>
                </c:pt>
                <c:pt idx="372">
                  <c:v>-23.042357458591841</c:v>
                </c:pt>
                <c:pt idx="373">
                  <c:v>-23.143693407347719</c:v>
                </c:pt>
                <c:pt idx="374">
                  <c:v>-23.264468728590604</c:v>
                </c:pt>
                <c:pt idx="375">
                  <c:v>-23.403757206292592</c:v>
                </c:pt>
                <c:pt idx="376">
                  <c:v>-23.56043664212536</c:v>
                </c:pt>
                <c:pt idx="377">
                  <c:v>-23.733235006208275</c:v>
                </c:pt>
                <c:pt idx="378">
                  <c:v>-23.920777892772783</c:v>
                </c:pt>
                <c:pt idx="379">
                  <c:v>-24.121634195938576</c:v>
                </c:pt>
                <c:pt idx="380">
                  <c:v>-24.334357585820911</c:v>
                </c:pt>
                <c:pt idx="381">
                  <c:v>-24.557522153810595</c:v>
                </c:pt>
                <c:pt idx="382">
                  <c:v>-24.789751376409669</c:v>
                </c:pt>
                <c:pt idx="383">
                  <c:v>-25.029740223793418</c:v>
                </c:pt>
                <c:pt idx="384">
                  <c:v>-25.2762707594832</c:v>
                </c:pt>
                <c:pt idx="385">
                  <c:v>-25.528221926810875</c:v>
                </c:pt>
                <c:pt idx="386">
                  <c:v>-25.784574409818354</c:v>
                </c:pt>
                <c:pt idx="387">
                  <c:v>-26.044411520372954</c:v>
                </c:pt>
                <c:pt idx="388">
                  <c:v>-26.30691703471765</c:v>
                </c:pt>
                <c:pt idx="389">
                  <c:v>-26.571370814968983</c:v>
                </c:pt>
                <c:pt idx="390">
                  <c:v>-26.837142932196635</c:v>
                </c:pt>
                <c:pt idx="391">
                  <c:v>-27.103686878604943</c:v>
                </c:pt>
                <c:pt idx="392">
                  <c:v>-27.370532331095397</c:v>
                </c:pt>
                <c:pt idx="393">
                  <c:v>-27.637277815496866</c:v>
                </c:pt>
                <c:pt idx="394">
                  <c:v>-27.903583524048411</c:v>
                </c:pt>
                <c:pt idx="395">
                  <c:v>-28.169164459359905</c:v>
                </c:pt>
                <c:pt idx="396">
                  <c:v>-28.4337840152496</c:v>
                </c:pt>
                <c:pt idx="397">
                  <c:v>-28.697248056740662</c:v>
                </c:pt>
                <c:pt idx="398">
                  <c:v>-28.959399525841736</c:v>
                </c:pt>
                <c:pt idx="399">
                  <c:v>-29.220113574241555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68-45BF-8B69-5553A0AF0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619870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SheetCCM!$P$9</c:f>
              <c:strCache>
                <c:ptCount val="1"/>
                <c:pt idx="0">
                  <c:v>Phase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SheetCCM!$N$10:$N$409</c:f>
              <c:numCache>
                <c:formatCode>General</c:formatCode>
                <c:ptCount val="400"/>
                <c:pt idx="0">
                  <c:v>10</c:v>
                </c:pt>
                <c:pt idx="1">
                  <c:v>10.232929922807541</c:v>
                </c:pt>
                <c:pt idx="2">
                  <c:v>10.471285480508994</c:v>
                </c:pt>
                <c:pt idx="3">
                  <c:v>10.715193052376062</c:v>
                </c:pt>
                <c:pt idx="4">
                  <c:v>10.964781961431846</c:v>
                </c:pt>
                <c:pt idx="5">
                  <c:v>11.220184543019631</c:v>
                </c:pt>
                <c:pt idx="6">
                  <c:v>11.481536214968822</c:v>
                </c:pt>
                <c:pt idx="7">
                  <c:v>11.748975549395288</c:v>
                </c:pt>
                <c:pt idx="8">
                  <c:v>12.02264434617412</c:v>
                </c:pt>
                <c:pt idx="9">
                  <c:v>12.302687708123807</c:v>
                </c:pt>
                <c:pt idx="10">
                  <c:v>12.589254117941662</c:v>
                </c:pt>
                <c:pt idx="11">
                  <c:v>12.882495516931327</c:v>
                </c:pt>
                <c:pt idx="12">
                  <c:v>13.182567385564056</c:v>
                </c:pt>
                <c:pt idx="13">
                  <c:v>13.489628825916522</c:v>
                </c:pt>
                <c:pt idx="14">
                  <c:v>13.803842646028832</c:v>
                </c:pt>
                <c:pt idx="15">
                  <c:v>14.125375446227524</c:v>
                </c:pt>
                <c:pt idx="16">
                  <c:v>14.454397707459254</c:v>
                </c:pt>
                <c:pt idx="17">
                  <c:v>14.791083881682052</c:v>
                </c:pt>
                <c:pt idx="18">
                  <c:v>15.135612484362058</c:v>
                </c:pt>
                <c:pt idx="19">
                  <c:v>15.488166189124788</c:v>
                </c:pt>
                <c:pt idx="20">
                  <c:v>15.848931924611108</c:v>
                </c:pt>
                <c:pt idx="21">
                  <c:v>16.218100973589273</c:v>
                </c:pt>
                <c:pt idx="22">
                  <c:v>16.595869074375575</c:v>
                </c:pt>
                <c:pt idx="23">
                  <c:v>16.982436524617409</c:v>
                </c:pt>
                <c:pt idx="24">
                  <c:v>17.378008287493717</c:v>
                </c:pt>
                <c:pt idx="25">
                  <c:v>17.782794100389193</c:v>
                </c:pt>
                <c:pt idx="26">
                  <c:v>18.197008586099795</c:v>
                </c:pt>
                <c:pt idx="27">
                  <c:v>18.620871366628631</c:v>
                </c:pt>
                <c:pt idx="28">
                  <c:v>19.054607179632423</c:v>
                </c:pt>
                <c:pt idx="29">
                  <c:v>19.498445997580404</c:v>
                </c:pt>
                <c:pt idx="30">
                  <c:v>19.952623149688744</c:v>
                </c:pt>
                <c:pt idx="31">
                  <c:v>20.417379446695239</c:v>
                </c:pt>
                <c:pt idx="32">
                  <c:v>20.892961308540336</c:v>
                </c:pt>
                <c:pt idx="33">
                  <c:v>21.37962089502226</c:v>
                </c:pt>
                <c:pt idx="34">
                  <c:v>21.87761623949546</c:v>
                </c:pt>
                <c:pt idx="35">
                  <c:v>22.387211385683329</c:v>
                </c:pt>
                <c:pt idx="36">
                  <c:v>22.908676527677656</c:v>
                </c:pt>
                <c:pt idx="37">
                  <c:v>23.442288153199144</c:v>
                </c:pt>
                <c:pt idx="38">
                  <c:v>23.988329190194825</c:v>
                </c:pt>
                <c:pt idx="39">
                  <c:v>24.547089156850216</c:v>
                </c:pt>
                <c:pt idx="40">
                  <c:v>25.118864315095713</c:v>
                </c:pt>
                <c:pt idx="41">
                  <c:v>25.703957827688548</c:v>
                </c:pt>
                <c:pt idx="42">
                  <c:v>26.302679918953721</c:v>
                </c:pt>
                <c:pt idx="43">
                  <c:v>26.915348039269055</c:v>
                </c:pt>
                <c:pt idx="44">
                  <c:v>27.542287033381555</c:v>
                </c:pt>
                <c:pt idx="45">
                  <c:v>28.183829312644427</c:v>
                </c:pt>
                <c:pt idx="46">
                  <c:v>28.840315031265945</c:v>
                </c:pt>
                <c:pt idx="47">
                  <c:v>29.512092266663732</c:v>
                </c:pt>
                <c:pt idx="48">
                  <c:v>30.199517204020033</c:v>
                </c:pt>
                <c:pt idx="49">
                  <c:v>30.902954325135774</c:v>
                </c:pt>
                <c:pt idx="50">
                  <c:v>31.622776601683654</c:v>
                </c:pt>
                <c:pt idx="51">
                  <c:v>32.359365692962683</c:v>
                </c:pt>
                <c:pt idx="52">
                  <c:v>33.113112148258956</c:v>
                </c:pt>
                <c:pt idx="53">
                  <c:v>33.884415613920098</c:v>
                </c:pt>
                <c:pt idx="54">
                  <c:v>34.673685045252995</c:v>
                </c:pt>
                <c:pt idx="55">
                  <c:v>35.48133892335737</c:v>
                </c:pt>
                <c:pt idx="56">
                  <c:v>36.30780547700995</c:v>
                </c:pt>
                <c:pt idx="57">
                  <c:v>37.153522909717069</c:v>
                </c:pt>
                <c:pt idx="58">
                  <c:v>38.018939632055925</c:v>
                </c:pt>
                <c:pt idx="59">
                  <c:v>38.904514499427862</c:v>
                </c:pt>
                <c:pt idx="60">
                  <c:v>39.810717055349507</c:v>
                </c:pt>
                <c:pt idx="61">
                  <c:v>40.738027780411052</c:v>
                </c:pt>
                <c:pt idx="62">
                  <c:v>41.686938347033305</c:v>
                </c:pt>
                <c:pt idx="63">
                  <c:v>42.657951880159032</c:v>
                </c:pt>
                <c:pt idx="64">
                  <c:v>43.651583224016342</c:v>
                </c:pt>
                <c:pt idx="65">
                  <c:v>44.668359215096054</c:v>
                </c:pt>
                <c:pt idx="66">
                  <c:v>45.708818961487232</c:v>
                </c:pt>
                <c:pt idx="67">
                  <c:v>46.77351412871954</c:v>
                </c:pt>
                <c:pt idx="68">
                  <c:v>47.863009232263536</c:v>
                </c:pt>
                <c:pt idx="69">
                  <c:v>48.977881936844327</c:v>
                </c:pt>
                <c:pt idx="70">
                  <c:v>50.118723362726911</c:v>
                </c:pt>
                <c:pt idx="71">
                  <c:v>51.286138399136156</c:v>
                </c:pt>
                <c:pt idx="72">
                  <c:v>52.480746024976916</c:v>
                </c:pt>
                <c:pt idx="73">
                  <c:v>53.703179637024931</c:v>
                </c:pt>
                <c:pt idx="74">
                  <c:v>54.954087385762094</c:v>
                </c:pt>
                <c:pt idx="75">
                  <c:v>56.234132519034532</c:v>
                </c:pt>
                <c:pt idx="76">
                  <c:v>57.543993733715297</c:v>
                </c:pt>
                <c:pt idx="77">
                  <c:v>58.884365535558494</c:v>
                </c:pt>
                <c:pt idx="78">
                  <c:v>60.255958607435353</c:v>
                </c:pt>
                <c:pt idx="79">
                  <c:v>61.659500186147781</c:v>
                </c:pt>
                <c:pt idx="80">
                  <c:v>63.095734448018874</c:v>
                </c:pt>
                <c:pt idx="81">
                  <c:v>64.565422903465077</c:v>
                </c:pt>
                <c:pt idx="82">
                  <c:v>66.069344800759112</c:v>
                </c:pt>
                <c:pt idx="83">
                  <c:v>67.608297539197679</c:v>
                </c:pt>
                <c:pt idx="84">
                  <c:v>69.183097091893131</c:v>
                </c:pt>
                <c:pt idx="85">
                  <c:v>70.794578438413254</c:v>
                </c:pt>
                <c:pt idx="86">
                  <c:v>72.443596007498442</c:v>
                </c:pt>
                <c:pt idx="87">
                  <c:v>74.131024130091177</c:v>
                </c:pt>
                <c:pt idx="88">
                  <c:v>75.857757502917778</c:v>
                </c:pt>
                <c:pt idx="89">
                  <c:v>77.624711662868563</c:v>
                </c:pt>
                <c:pt idx="90">
                  <c:v>79.432823472427515</c:v>
                </c:pt>
                <c:pt idx="91">
                  <c:v>81.283051616409253</c:v>
                </c:pt>
                <c:pt idx="92">
                  <c:v>83.176377110266415</c:v>
                </c:pt>
                <c:pt idx="93">
                  <c:v>85.113803820236939</c:v>
                </c:pt>
                <c:pt idx="94">
                  <c:v>87.096358995607346</c:v>
                </c:pt>
                <c:pt idx="95">
                  <c:v>89.125093813373795</c:v>
                </c:pt>
                <c:pt idx="96">
                  <c:v>91.201083935590191</c:v>
                </c:pt>
                <c:pt idx="97">
                  <c:v>93.325430079698307</c:v>
                </c:pt>
                <c:pt idx="98">
                  <c:v>95.499258602142746</c:v>
                </c:pt>
                <c:pt idx="99">
                  <c:v>97.7237220955802</c:v>
                </c:pt>
                <c:pt idx="100">
                  <c:v>100</c:v>
                </c:pt>
                <c:pt idx="101">
                  <c:v>102.32929922807541</c:v>
                </c:pt>
                <c:pt idx="102">
                  <c:v>104.71285480508993</c:v>
                </c:pt>
                <c:pt idx="103">
                  <c:v>107.15193052376063</c:v>
                </c:pt>
                <c:pt idx="104">
                  <c:v>109.64781961431846</c:v>
                </c:pt>
                <c:pt idx="105">
                  <c:v>112.20184543019631</c:v>
                </c:pt>
                <c:pt idx="106">
                  <c:v>114.81536214968821</c:v>
                </c:pt>
                <c:pt idx="107">
                  <c:v>117.48975549395288</c:v>
                </c:pt>
                <c:pt idx="108">
                  <c:v>120.22644346174121</c:v>
                </c:pt>
                <c:pt idx="109">
                  <c:v>123.02687708123807</c:v>
                </c:pt>
                <c:pt idx="110">
                  <c:v>125.89254117941661</c:v>
                </c:pt>
                <c:pt idx="111">
                  <c:v>128.82495516931328</c:v>
                </c:pt>
                <c:pt idx="112">
                  <c:v>131.82567385564056</c:v>
                </c:pt>
                <c:pt idx="113">
                  <c:v>134.89628825916523</c:v>
                </c:pt>
                <c:pt idx="114">
                  <c:v>138.03842646028832</c:v>
                </c:pt>
                <c:pt idx="115">
                  <c:v>141.25375446227523</c:v>
                </c:pt>
                <c:pt idx="116">
                  <c:v>144.54397707459253</c:v>
                </c:pt>
                <c:pt idx="117">
                  <c:v>147.91083881682053</c:v>
                </c:pt>
                <c:pt idx="118">
                  <c:v>151.35612484362056</c:v>
                </c:pt>
                <c:pt idx="119">
                  <c:v>154.88166189124789</c:v>
                </c:pt>
                <c:pt idx="120">
                  <c:v>158.48931924611108</c:v>
                </c:pt>
                <c:pt idx="121">
                  <c:v>162.1810097358927</c:v>
                </c:pt>
                <c:pt idx="122">
                  <c:v>165.95869074375574</c:v>
                </c:pt>
                <c:pt idx="123">
                  <c:v>169.8243652461741</c:v>
                </c:pt>
                <c:pt idx="124">
                  <c:v>173.78008287493719</c:v>
                </c:pt>
                <c:pt idx="125">
                  <c:v>177.82794100389191</c:v>
                </c:pt>
                <c:pt idx="126">
                  <c:v>181.97008586099795</c:v>
                </c:pt>
                <c:pt idx="127">
                  <c:v>186.20871366628631</c:v>
                </c:pt>
                <c:pt idx="128">
                  <c:v>190.54607179632424</c:v>
                </c:pt>
                <c:pt idx="129">
                  <c:v>194.98445997580404</c:v>
                </c:pt>
                <c:pt idx="130">
                  <c:v>199.52623149688745</c:v>
                </c:pt>
                <c:pt idx="131">
                  <c:v>204.17379446695239</c:v>
                </c:pt>
                <c:pt idx="132">
                  <c:v>208.92961308540333</c:v>
                </c:pt>
                <c:pt idx="133">
                  <c:v>213.79620895022259</c:v>
                </c:pt>
                <c:pt idx="134">
                  <c:v>218.77616239495458</c:v>
                </c:pt>
                <c:pt idx="135">
                  <c:v>223.87211385683327</c:v>
                </c:pt>
                <c:pt idx="136">
                  <c:v>229.08676527677656</c:v>
                </c:pt>
                <c:pt idx="137">
                  <c:v>234.42288153199144</c:v>
                </c:pt>
                <c:pt idx="138">
                  <c:v>239.88329190194824</c:v>
                </c:pt>
                <c:pt idx="139">
                  <c:v>245.47089156850217</c:v>
                </c:pt>
                <c:pt idx="140">
                  <c:v>251.18864315095712</c:v>
                </c:pt>
                <c:pt idx="141">
                  <c:v>257.03957827688544</c:v>
                </c:pt>
                <c:pt idx="142">
                  <c:v>263.0267991895372</c:v>
                </c:pt>
                <c:pt idx="143">
                  <c:v>269.15348039269054</c:v>
                </c:pt>
                <c:pt idx="144">
                  <c:v>275.42287033381558</c:v>
                </c:pt>
                <c:pt idx="145">
                  <c:v>281.83829312644428</c:v>
                </c:pt>
                <c:pt idx="146">
                  <c:v>288.40315031265942</c:v>
                </c:pt>
                <c:pt idx="147">
                  <c:v>295.12092266663734</c:v>
                </c:pt>
                <c:pt idx="148">
                  <c:v>301.99517204020032</c:v>
                </c:pt>
                <c:pt idx="149">
                  <c:v>309.02954325135772</c:v>
                </c:pt>
                <c:pt idx="150">
                  <c:v>316.22776601683654</c:v>
                </c:pt>
                <c:pt idx="151">
                  <c:v>323.59365692962683</c:v>
                </c:pt>
                <c:pt idx="152">
                  <c:v>331.13112148258955</c:v>
                </c:pt>
                <c:pt idx="153">
                  <c:v>338.84415613920095</c:v>
                </c:pt>
                <c:pt idx="154">
                  <c:v>346.73685045252995</c:v>
                </c:pt>
                <c:pt idx="155">
                  <c:v>354.81338923357373</c:v>
                </c:pt>
                <c:pt idx="156">
                  <c:v>363.07805477009953</c:v>
                </c:pt>
                <c:pt idx="157">
                  <c:v>371.53522909717071</c:v>
                </c:pt>
                <c:pt idx="158">
                  <c:v>380.18939632055924</c:v>
                </c:pt>
                <c:pt idx="159">
                  <c:v>389.04514499427859</c:v>
                </c:pt>
                <c:pt idx="160">
                  <c:v>398.10717055349511</c:v>
                </c:pt>
                <c:pt idx="161">
                  <c:v>407.38027780411051</c:v>
                </c:pt>
                <c:pt idx="162">
                  <c:v>416.86938347033305</c:v>
                </c:pt>
                <c:pt idx="163">
                  <c:v>426.57951880159032</c:v>
                </c:pt>
                <c:pt idx="164">
                  <c:v>436.51583224016343</c:v>
                </c:pt>
                <c:pt idx="165">
                  <c:v>446.68359215096052</c:v>
                </c:pt>
                <c:pt idx="166">
                  <c:v>457.08818961487231</c:v>
                </c:pt>
                <c:pt idx="167">
                  <c:v>467.7351412871954</c:v>
                </c:pt>
                <c:pt idx="168">
                  <c:v>478.63009232263539</c:v>
                </c:pt>
                <c:pt idx="169">
                  <c:v>489.77881936844324</c:v>
                </c:pt>
                <c:pt idx="170">
                  <c:v>501.18723362726911</c:v>
                </c:pt>
                <c:pt idx="171">
                  <c:v>512.86138399136155</c:v>
                </c:pt>
                <c:pt idx="172">
                  <c:v>524.80746024976918</c:v>
                </c:pt>
                <c:pt idx="173">
                  <c:v>537.03179637024925</c:v>
                </c:pt>
                <c:pt idx="174">
                  <c:v>549.54087385762091</c:v>
                </c:pt>
                <c:pt idx="175">
                  <c:v>562.34132519034529</c:v>
                </c:pt>
                <c:pt idx="176">
                  <c:v>575.43993733715297</c:v>
                </c:pt>
                <c:pt idx="177">
                  <c:v>588.84365535558493</c:v>
                </c:pt>
                <c:pt idx="178">
                  <c:v>602.55958607435355</c:v>
                </c:pt>
                <c:pt idx="179">
                  <c:v>616.59500186147773</c:v>
                </c:pt>
                <c:pt idx="180">
                  <c:v>630.95734448018868</c:v>
                </c:pt>
                <c:pt idx="181">
                  <c:v>645.65422903465083</c:v>
                </c:pt>
                <c:pt idx="182">
                  <c:v>660.69344800759109</c:v>
                </c:pt>
                <c:pt idx="183">
                  <c:v>676.08297539197679</c:v>
                </c:pt>
                <c:pt idx="184">
                  <c:v>691.83097091893126</c:v>
                </c:pt>
                <c:pt idx="185">
                  <c:v>707.94578438413259</c:v>
                </c:pt>
                <c:pt idx="186">
                  <c:v>724.43596007498434</c:v>
                </c:pt>
                <c:pt idx="187">
                  <c:v>741.3102413009118</c:v>
                </c:pt>
                <c:pt idx="188">
                  <c:v>758.57757502917775</c:v>
                </c:pt>
                <c:pt idx="189">
                  <c:v>776.24711662868572</c:v>
                </c:pt>
                <c:pt idx="190">
                  <c:v>794.32823472427515</c:v>
                </c:pt>
                <c:pt idx="191">
                  <c:v>812.83051616409261</c:v>
                </c:pt>
                <c:pt idx="192">
                  <c:v>831.76377110266412</c:v>
                </c:pt>
                <c:pt idx="193">
                  <c:v>851.13803820236933</c:v>
                </c:pt>
                <c:pt idx="194">
                  <c:v>870.96358995607341</c:v>
                </c:pt>
                <c:pt idx="195">
                  <c:v>891.25093813373792</c:v>
                </c:pt>
                <c:pt idx="196">
                  <c:v>912.01083935590179</c:v>
                </c:pt>
                <c:pt idx="197">
                  <c:v>933.25430079698299</c:v>
                </c:pt>
                <c:pt idx="198">
                  <c:v>954.99258602142754</c:v>
                </c:pt>
                <c:pt idx="199">
                  <c:v>977.23722095580194</c:v>
                </c:pt>
                <c:pt idx="200">
                  <c:v>1000</c:v>
                </c:pt>
                <c:pt idx="201">
                  <c:v>1023.2929922807541</c:v>
                </c:pt>
                <c:pt idx="202">
                  <c:v>1047.1285480508993</c:v>
                </c:pt>
                <c:pt idx="203">
                  <c:v>1071.5193052376062</c:v>
                </c:pt>
                <c:pt idx="204">
                  <c:v>1096.4781961431847</c:v>
                </c:pt>
                <c:pt idx="205">
                  <c:v>1122.0184543019632</c:v>
                </c:pt>
                <c:pt idx="206">
                  <c:v>1148.1536214968821</c:v>
                </c:pt>
                <c:pt idx="207">
                  <c:v>1174.8975549395288</c:v>
                </c:pt>
                <c:pt idx="208">
                  <c:v>1202.264434617412</c:v>
                </c:pt>
                <c:pt idx="209">
                  <c:v>1230.2687708123808</c:v>
                </c:pt>
                <c:pt idx="210">
                  <c:v>1258.9254117941662</c:v>
                </c:pt>
                <c:pt idx="211">
                  <c:v>1288.2495516931326</c:v>
                </c:pt>
                <c:pt idx="212">
                  <c:v>1318.2567385564057</c:v>
                </c:pt>
                <c:pt idx="213">
                  <c:v>1348.9628825916523</c:v>
                </c:pt>
                <c:pt idx="214">
                  <c:v>1380.3842646028831</c:v>
                </c:pt>
                <c:pt idx="215">
                  <c:v>1412.5375446227524</c:v>
                </c:pt>
                <c:pt idx="216">
                  <c:v>1445.4397707459254</c:v>
                </c:pt>
                <c:pt idx="217">
                  <c:v>1479.1083881682052</c:v>
                </c:pt>
                <c:pt idx="218">
                  <c:v>1513.5612484362057</c:v>
                </c:pt>
                <c:pt idx="219">
                  <c:v>1548.8166189124788</c:v>
                </c:pt>
                <c:pt idx="220">
                  <c:v>1584.8931924611106</c:v>
                </c:pt>
                <c:pt idx="221">
                  <c:v>1621.8100973589271</c:v>
                </c:pt>
                <c:pt idx="222">
                  <c:v>1659.5869074375573</c:v>
                </c:pt>
                <c:pt idx="223">
                  <c:v>1698.243652461741</c:v>
                </c:pt>
                <c:pt idx="224">
                  <c:v>1737.8008287493717</c:v>
                </c:pt>
                <c:pt idx="225">
                  <c:v>1778.2794100389192</c:v>
                </c:pt>
                <c:pt idx="226">
                  <c:v>1819.7008586099794</c:v>
                </c:pt>
                <c:pt idx="227">
                  <c:v>1862.087136662863</c:v>
                </c:pt>
                <c:pt idx="228">
                  <c:v>1905.4607179632424</c:v>
                </c:pt>
                <c:pt idx="229">
                  <c:v>1949.8445997580404</c:v>
                </c:pt>
                <c:pt idx="230">
                  <c:v>1995.2623149688743</c:v>
                </c:pt>
                <c:pt idx="231">
                  <c:v>2041.7379446695238</c:v>
                </c:pt>
                <c:pt idx="232">
                  <c:v>2089.2961308540334</c:v>
                </c:pt>
                <c:pt idx="233">
                  <c:v>2137.9620895022258</c:v>
                </c:pt>
                <c:pt idx="234">
                  <c:v>2187.761623949546</c:v>
                </c:pt>
                <c:pt idx="235">
                  <c:v>2238.7211385683327</c:v>
                </c:pt>
                <c:pt idx="236">
                  <c:v>2290.8676527677658</c:v>
                </c:pt>
                <c:pt idx="237">
                  <c:v>2344.2288153199142</c:v>
                </c:pt>
                <c:pt idx="238">
                  <c:v>2398.8329190194822</c:v>
                </c:pt>
                <c:pt idx="239">
                  <c:v>2454.7089156850216</c:v>
                </c:pt>
                <c:pt idx="240">
                  <c:v>2511.8864315095711</c:v>
                </c:pt>
                <c:pt idx="241">
                  <c:v>2570.3957827688546</c:v>
                </c:pt>
                <c:pt idx="242">
                  <c:v>2630.2679918953718</c:v>
                </c:pt>
                <c:pt idx="243">
                  <c:v>2691.5348039269052</c:v>
                </c:pt>
                <c:pt idx="244">
                  <c:v>2754.2287033381558</c:v>
                </c:pt>
                <c:pt idx="245">
                  <c:v>2818.3829312644425</c:v>
                </c:pt>
                <c:pt idx="246">
                  <c:v>2884.0315031265945</c:v>
                </c:pt>
                <c:pt idx="247">
                  <c:v>2951.2092266663731</c:v>
                </c:pt>
                <c:pt idx="248">
                  <c:v>3019.951720402003</c:v>
                </c:pt>
                <c:pt idx="249">
                  <c:v>3090.295432513577</c:v>
                </c:pt>
                <c:pt idx="250">
                  <c:v>3162.2776601683654</c:v>
                </c:pt>
                <c:pt idx="251">
                  <c:v>3235.9365692962679</c:v>
                </c:pt>
                <c:pt idx="252">
                  <c:v>3311.3112148258956</c:v>
                </c:pt>
                <c:pt idx="253">
                  <c:v>3388.4415613920096</c:v>
                </c:pt>
                <c:pt idx="254">
                  <c:v>3467.3685045252992</c:v>
                </c:pt>
                <c:pt idx="255">
                  <c:v>3548.1338923357371</c:v>
                </c:pt>
                <c:pt idx="256">
                  <c:v>3630.7805477009952</c:v>
                </c:pt>
                <c:pt idx="257">
                  <c:v>3715.3522909717071</c:v>
                </c:pt>
                <c:pt idx="258">
                  <c:v>3801.8939632055922</c:v>
                </c:pt>
                <c:pt idx="259">
                  <c:v>3890.451449942786</c:v>
                </c:pt>
                <c:pt idx="260">
                  <c:v>3981.071705534951</c:v>
                </c:pt>
                <c:pt idx="261">
                  <c:v>4073.8027780411048</c:v>
                </c:pt>
                <c:pt idx="262">
                  <c:v>4168.693834703331</c:v>
                </c:pt>
                <c:pt idx="263">
                  <c:v>4265.7951880159035</c:v>
                </c:pt>
                <c:pt idx="264">
                  <c:v>4365.158322401634</c:v>
                </c:pt>
                <c:pt idx="265">
                  <c:v>4466.8359215096052</c:v>
                </c:pt>
                <c:pt idx="266">
                  <c:v>4570.8818961487232</c:v>
                </c:pt>
                <c:pt idx="267">
                  <c:v>4677.3514128719544</c:v>
                </c:pt>
                <c:pt idx="268">
                  <c:v>4786.3009232263539</c:v>
                </c:pt>
                <c:pt idx="269">
                  <c:v>4897.7881936844324</c:v>
                </c:pt>
                <c:pt idx="270">
                  <c:v>5011.8723362726905</c:v>
                </c:pt>
                <c:pt idx="271">
                  <c:v>5128.6138399136153</c:v>
                </c:pt>
                <c:pt idx="272">
                  <c:v>5248.0746024976916</c:v>
                </c:pt>
                <c:pt idx="273">
                  <c:v>5370.3179637024932</c:v>
                </c:pt>
                <c:pt idx="274">
                  <c:v>5495.4087385762095</c:v>
                </c:pt>
                <c:pt idx="275">
                  <c:v>5623.4132519034529</c:v>
                </c:pt>
                <c:pt idx="276">
                  <c:v>5754.3993733715297</c:v>
                </c:pt>
                <c:pt idx="277">
                  <c:v>5888.43655355585</c:v>
                </c:pt>
                <c:pt idx="278">
                  <c:v>6025.595860743535</c:v>
                </c:pt>
                <c:pt idx="279">
                  <c:v>6165.9500186147779</c:v>
                </c:pt>
                <c:pt idx="280">
                  <c:v>6309.5734448018875</c:v>
                </c:pt>
                <c:pt idx="281">
                  <c:v>6456.5422903465087</c:v>
                </c:pt>
                <c:pt idx="282">
                  <c:v>6606.9344800759118</c:v>
                </c:pt>
                <c:pt idx="283">
                  <c:v>6760.8297539197674</c:v>
                </c:pt>
                <c:pt idx="284">
                  <c:v>6918.3097091893123</c:v>
                </c:pt>
                <c:pt idx="285">
                  <c:v>7079.4578438413255</c:v>
                </c:pt>
                <c:pt idx="286">
                  <c:v>7244.3596007498436</c:v>
                </c:pt>
                <c:pt idx="287">
                  <c:v>7413.1024130091182</c:v>
                </c:pt>
                <c:pt idx="288">
                  <c:v>7585.7757502917784</c:v>
                </c:pt>
                <c:pt idx="289">
                  <c:v>7762.4711662868567</c:v>
                </c:pt>
                <c:pt idx="290">
                  <c:v>7943.2823472427517</c:v>
                </c:pt>
                <c:pt idx="291">
                  <c:v>8128.3051616409257</c:v>
                </c:pt>
                <c:pt idx="292">
                  <c:v>8317.6377110266421</c:v>
                </c:pt>
                <c:pt idx="293">
                  <c:v>8511.3803820236935</c:v>
                </c:pt>
                <c:pt idx="294">
                  <c:v>8709.6358995607334</c:v>
                </c:pt>
                <c:pt idx="295">
                  <c:v>8912.5093813373787</c:v>
                </c:pt>
                <c:pt idx="296">
                  <c:v>9120.1083935590177</c:v>
                </c:pt>
                <c:pt idx="297">
                  <c:v>9332.5430079698308</c:v>
                </c:pt>
                <c:pt idx="298">
                  <c:v>9549.9258602142745</c:v>
                </c:pt>
                <c:pt idx="299">
                  <c:v>9772.3722095580197</c:v>
                </c:pt>
                <c:pt idx="300">
                  <c:v>10000</c:v>
                </c:pt>
                <c:pt idx="301">
                  <c:v>10232.929922807542</c:v>
                </c:pt>
                <c:pt idx="302">
                  <c:v>10471.285480508994</c:v>
                </c:pt>
                <c:pt idx="303">
                  <c:v>10715.193052376062</c:v>
                </c:pt>
                <c:pt idx="304">
                  <c:v>10964.781961431847</c:v>
                </c:pt>
                <c:pt idx="305">
                  <c:v>11220.184543019632</c:v>
                </c:pt>
                <c:pt idx="306">
                  <c:v>11481.536214968821</c:v>
                </c:pt>
                <c:pt idx="307">
                  <c:v>11748.975549395289</c:v>
                </c:pt>
                <c:pt idx="308">
                  <c:v>12022.64434617412</c:v>
                </c:pt>
                <c:pt idx="309">
                  <c:v>12302.687708123807</c:v>
                </c:pt>
                <c:pt idx="310">
                  <c:v>12589.254117941662</c:v>
                </c:pt>
                <c:pt idx="311">
                  <c:v>12882.495516931327</c:v>
                </c:pt>
                <c:pt idx="312">
                  <c:v>13182.567385564056</c:v>
                </c:pt>
                <c:pt idx="313">
                  <c:v>13489.628825916521</c:v>
                </c:pt>
                <c:pt idx="314">
                  <c:v>13803.842646028832</c:v>
                </c:pt>
                <c:pt idx="315">
                  <c:v>14125.375446227525</c:v>
                </c:pt>
                <c:pt idx="316">
                  <c:v>14454.397707459255</c:v>
                </c:pt>
                <c:pt idx="317">
                  <c:v>14791.083881682052</c:v>
                </c:pt>
                <c:pt idx="318">
                  <c:v>15135.612484362058</c:v>
                </c:pt>
                <c:pt idx="319">
                  <c:v>15488.166189124788</c:v>
                </c:pt>
                <c:pt idx="320">
                  <c:v>15848.931924611106</c:v>
                </c:pt>
                <c:pt idx="321">
                  <c:v>16218.100973589271</c:v>
                </c:pt>
                <c:pt idx="322">
                  <c:v>16595.869074375572</c:v>
                </c:pt>
                <c:pt idx="323">
                  <c:v>16982.436524617409</c:v>
                </c:pt>
                <c:pt idx="324">
                  <c:v>17378.008287493718</c:v>
                </c:pt>
                <c:pt idx="325">
                  <c:v>17782.794100389194</c:v>
                </c:pt>
                <c:pt idx="326">
                  <c:v>18197.008586099793</c:v>
                </c:pt>
                <c:pt idx="327">
                  <c:v>18620.871366628631</c:v>
                </c:pt>
                <c:pt idx="328">
                  <c:v>19054.607179632425</c:v>
                </c:pt>
                <c:pt idx="329">
                  <c:v>19498.445997580406</c:v>
                </c:pt>
                <c:pt idx="330">
                  <c:v>19952.623149688745</c:v>
                </c:pt>
                <c:pt idx="331">
                  <c:v>20417.379446695239</c:v>
                </c:pt>
                <c:pt idx="332">
                  <c:v>20892.961308540333</c:v>
                </c:pt>
                <c:pt idx="333">
                  <c:v>21379.620895022261</c:v>
                </c:pt>
                <c:pt idx="334">
                  <c:v>21877.616239495459</c:v>
                </c:pt>
                <c:pt idx="335">
                  <c:v>22387.211385683328</c:v>
                </c:pt>
                <c:pt idx="336">
                  <c:v>22908.676527677657</c:v>
                </c:pt>
                <c:pt idx="337">
                  <c:v>23442.288153199144</c:v>
                </c:pt>
                <c:pt idx="338">
                  <c:v>23988.329190194825</c:v>
                </c:pt>
                <c:pt idx="339">
                  <c:v>24547.089156850216</c:v>
                </c:pt>
                <c:pt idx="340">
                  <c:v>25118.864315095714</c:v>
                </c:pt>
                <c:pt idx="341">
                  <c:v>25703.957827688548</c:v>
                </c:pt>
                <c:pt idx="342">
                  <c:v>26302.67991895372</c:v>
                </c:pt>
                <c:pt idx="343">
                  <c:v>26915.348039269054</c:v>
                </c:pt>
                <c:pt idx="344">
                  <c:v>27542.287033381555</c:v>
                </c:pt>
                <c:pt idx="345">
                  <c:v>28183.829312644426</c:v>
                </c:pt>
                <c:pt idx="346">
                  <c:v>28840.315031265945</c:v>
                </c:pt>
                <c:pt idx="347">
                  <c:v>29512.092266663731</c:v>
                </c:pt>
                <c:pt idx="348">
                  <c:v>30199.51720402003</c:v>
                </c:pt>
                <c:pt idx="349">
                  <c:v>30902.954325135772</c:v>
                </c:pt>
                <c:pt idx="350">
                  <c:v>31622.776601683654</c:v>
                </c:pt>
                <c:pt idx="351">
                  <c:v>32359.365692962681</c:v>
                </c:pt>
                <c:pt idx="352">
                  <c:v>33113.112148258959</c:v>
                </c:pt>
                <c:pt idx="353">
                  <c:v>33884.415613920093</c:v>
                </c:pt>
                <c:pt idx="354">
                  <c:v>34673.685045252991</c:v>
                </c:pt>
                <c:pt idx="355">
                  <c:v>35481.338923357376</c:v>
                </c:pt>
                <c:pt idx="356">
                  <c:v>36307.805477009955</c:v>
                </c:pt>
                <c:pt idx="357">
                  <c:v>37153.522909717067</c:v>
                </c:pt>
                <c:pt idx="358">
                  <c:v>38018.939632055924</c:v>
                </c:pt>
                <c:pt idx="359">
                  <c:v>38904.51449942786</c:v>
                </c:pt>
                <c:pt idx="360">
                  <c:v>39810.717055349509</c:v>
                </c:pt>
                <c:pt idx="361">
                  <c:v>40738.027780411052</c:v>
                </c:pt>
                <c:pt idx="362">
                  <c:v>41686.938347033305</c:v>
                </c:pt>
                <c:pt idx="363">
                  <c:v>42657.951880159031</c:v>
                </c:pt>
                <c:pt idx="364">
                  <c:v>43651.583224016344</c:v>
                </c:pt>
                <c:pt idx="365">
                  <c:v>44668.359215096054</c:v>
                </c:pt>
                <c:pt idx="366">
                  <c:v>45708.818961487232</c:v>
                </c:pt>
                <c:pt idx="367">
                  <c:v>46773.514128719544</c:v>
                </c:pt>
                <c:pt idx="368">
                  <c:v>47863.009232263539</c:v>
                </c:pt>
                <c:pt idx="369">
                  <c:v>48977.881936844322</c:v>
                </c:pt>
                <c:pt idx="370">
                  <c:v>50118.723362726909</c:v>
                </c:pt>
                <c:pt idx="371">
                  <c:v>51286.138399136158</c:v>
                </c:pt>
                <c:pt idx="372">
                  <c:v>52480.746024976914</c:v>
                </c:pt>
                <c:pt idx="373">
                  <c:v>53703.179637024929</c:v>
                </c:pt>
                <c:pt idx="374">
                  <c:v>54954.087385762097</c:v>
                </c:pt>
                <c:pt idx="375">
                  <c:v>56234.132519034531</c:v>
                </c:pt>
                <c:pt idx="376">
                  <c:v>57543.993733715295</c:v>
                </c:pt>
                <c:pt idx="377">
                  <c:v>58884.3655355585</c:v>
                </c:pt>
                <c:pt idx="378">
                  <c:v>60255.95860743535</c:v>
                </c:pt>
                <c:pt idx="379">
                  <c:v>61659.500186147779</c:v>
                </c:pt>
                <c:pt idx="380">
                  <c:v>63095.734448018869</c:v>
                </c:pt>
                <c:pt idx="381">
                  <c:v>64565.422903465085</c:v>
                </c:pt>
                <c:pt idx="382">
                  <c:v>66069.344800759107</c:v>
                </c:pt>
                <c:pt idx="383">
                  <c:v>67608.29753919768</c:v>
                </c:pt>
                <c:pt idx="384">
                  <c:v>69183.097091893127</c:v>
                </c:pt>
                <c:pt idx="385">
                  <c:v>70794.578438413257</c:v>
                </c:pt>
                <c:pt idx="386">
                  <c:v>72443.596007498432</c:v>
                </c:pt>
                <c:pt idx="387">
                  <c:v>74131.024130091173</c:v>
                </c:pt>
                <c:pt idx="388">
                  <c:v>75857.757502917782</c:v>
                </c:pt>
                <c:pt idx="389">
                  <c:v>77624.711662868562</c:v>
                </c:pt>
                <c:pt idx="390">
                  <c:v>79432.823472427524</c:v>
                </c:pt>
                <c:pt idx="391">
                  <c:v>81283.051616409255</c:v>
                </c:pt>
                <c:pt idx="392">
                  <c:v>83176.377110266418</c:v>
                </c:pt>
                <c:pt idx="393">
                  <c:v>85113.803820236935</c:v>
                </c:pt>
                <c:pt idx="394">
                  <c:v>87096.358995607341</c:v>
                </c:pt>
                <c:pt idx="395">
                  <c:v>89125.093813373795</c:v>
                </c:pt>
                <c:pt idx="396">
                  <c:v>91201.083935590184</c:v>
                </c:pt>
                <c:pt idx="397">
                  <c:v>93325.430079698301</c:v>
                </c:pt>
                <c:pt idx="398">
                  <c:v>95499.258602142756</c:v>
                </c:pt>
                <c:pt idx="399">
                  <c:v>97723.722095580189</c:v>
                </c:pt>
              </c:numCache>
            </c:numRef>
          </c:xVal>
          <c:yVal>
            <c:numRef>
              <c:f>SheetCCM!$P$10:$P$409</c:f>
              <c:numCache>
                <c:formatCode>General</c:formatCode>
                <c:ptCount val="400"/>
                <c:pt idx="0">
                  <c:v>-4.2829237662119484</c:v>
                </c:pt>
                <c:pt idx="1">
                  <c:v>-4.3822950425941825</c:v>
                </c:pt>
                <c:pt idx="2">
                  <c:v>-4.4839531579241401</c:v>
                </c:pt>
                <c:pt idx="3">
                  <c:v>-4.5879494067769793</c:v>
                </c:pt>
                <c:pt idx="4">
                  <c:v>-4.6943361394512628</c:v>
                </c:pt>
                <c:pt idx="5">
                  <c:v>-4.8031667768553223</c:v>
                </c:pt>
                <c:pt idx="6">
                  <c:v>-4.9144958250753614</c:v>
                </c:pt>
                <c:pt idx="7">
                  <c:v>-5.0283788895738502</c:v>
                </c:pt>
                <c:pt idx="8">
                  <c:v>-5.1448726889627237</c:v>
                </c:pt>
                <c:pt idx="9">
                  <c:v>-5.2640350682917818</c:v>
                </c:pt>
                <c:pt idx="10">
                  <c:v>-5.3859250117882018</c:v>
                </c:pt>
                <c:pt idx="11">
                  <c:v>-5.5106026549784097</c:v>
                </c:pt>
                <c:pt idx="12">
                  <c:v>-5.6381292961185512</c:v>
                </c:pt>
                <c:pt idx="13">
                  <c:v>-5.7685674068545927</c:v>
                </c:pt>
                <c:pt idx="14">
                  <c:v>-5.9019806420274783</c:v>
                </c:pt>
                <c:pt idx="15">
                  <c:v>-6.0384338485329687</c:v>
                </c:pt>
                <c:pt idx="16">
                  <c:v>-6.177993073139552</c:v>
                </c:pt>
                <c:pt idx="17">
                  <c:v>-6.3207255691614082</c:v>
                </c:pt>
                <c:pt idx="18">
                  <c:v>-6.4666998018764854</c:v>
                </c:pt>
                <c:pt idx="19">
                  <c:v>-6.6159854525726773</c:v>
                </c:pt>
                <c:pt idx="20">
                  <c:v>-6.7686534210974889</c:v>
                </c:pt>
                <c:pt idx="21">
                  <c:v>-6.9247758267788164</c:v>
                </c:pt>
                <c:pt idx="22">
                  <c:v>-7.0844260075761429</c:v>
                </c:pt>
                <c:pt idx="23">
                  <c:v>-7.2476785173130089</c:v>
                </c:pt>
                <c:pt idx="24">
                  <c:v>-7.4146091208325764</c:v>
                </c:pt>
                <c:pt idx="25">
                  <c:v>-7.5852947869089569</c:v>
                </c:pt>
                <c:pt idx="26">
                  <c:v>-7.7598136787372205</c:v>
                </c:pt>
                <c:pt idx="27">
                  <c:v>-7.9382451418153179</c:v>
                </c:pt>
                <c:pt idx="28">
                  <c:v>-8.1206696890205663</c:v>
                </c:pt>
                <c:pt idx="29">
                  <c:v>-8.3071689826731259</c:v>
                </c:pt>
                <c:pt idx="30">
                  <c:v>-8.4978258133678892</c:v>
                </c:pt>
                <c:pt idx="31">
                  <c:v>-8.692724075345291</c:v>
                </c:pt>
                <c:pt idx="32">
                  <c:v>-8.8919487381602043</c:v>
                </c:pt>
                <c:pt idx="33">
                  <c:v>-9.095585814396804</c:v>
                </c:pt>
                <c:pt idx="34">
                  <c:v>-9.303722323165756</c:v>
                </c:pt>
                <c:pt idx="35">
                  <c:v>-9.5164462491085544</c:v>
                </c:pt>
                <c:pt idx="36">
                  <c:v>-9.7338464966224745</c:v>
                </c:pt>
                <c:pt idx="37">
                  <c:v>-9.9560128390081157</c:v>
                </c:pt>
                <c:pt idx="38">
                  <c:v>-10.183035862230556</c:v>
                </c:pt>
                <c:pt idx="39">
                  <c:v>-10.415006902974214</c:v>
                </c:pt>
                <c:pt idx="40">
                  <c:v>-10.652017980661419</c:v>
                </c:pt>
                <c:pt idx="41">
                  <c:v>-10.894161723094673</c:v>
                </c:pt>
                <c:pt idx="42">
                  <c:v>-11.141531285373965</c:v>
                </c:pt>
                <c:pt idx="43">
                  <c:v>-11.394220261732229</c:v>
                </c:pt>
                <c:pt idx="44">
                  <c:v>-11.652322589925268</c:v>
                </c:pt>
                <c:pt idx="45">
                  <c:v>-11.915932447806876</c:v>
                </c:pt>
                <c:pt idx="46">
                  <c:v>-12.185144141715897</c:v>
                </c:pt>
                <c:pt idx="47">
                  <c:v>-12.460051986299751</c:v>
                </c:pt>
                <c:pt idx="48">
                  <c:v>-12.740750175398992</c:v>
                </c:pt>
                <c:pt idx="49">
                  <c:v>-13.027332643619593</c:v>
                </c:pt>
                <c:pt idx="50">
                  <c:v>-13.319892918224889</c:v>
                </c:pt>
                <c:pt idx="51">
                  <c:v>-13.618523960986991</c:v>
                </c:pt>
                <c:pt idx="52">
                  <c:v>-13.923317999649031</c:v>
                </c:pt>
                <c:pt idx="53">
                  <c:v>-14.234366348664912</c:v>
                </c:pt>
                <c:pt idx="54">
                  <c:v>-14.551759218902532</c:v>
                </c:pt>
                <c:pt idx="55">
                  <c:v>-14.875585516020612</c:v>
                </c:pt>
                <c:pt idx="56">
                  <c:v>-15.205932627258223</c:v>
                </c:pt>
                <c:pt idx="57">
                  <c:v>-15.542886196410578</c:v>
                </c:pt>
                <c:pt idx="58">
                  <c:v>-15.886529886805153</c:v>
                </c:pt>
                <c:pt idx="59">
                  <c:v>-16.236945132138622</c:v>
                </c:pt>
                <c:pt idx="60">
                  <c:v>-16.594210875088855</c:v>
                </c:pt>
                <c:pt idx="61">
                  <c:v>-16.958403293676511</c:v>
                </c:pt>
                <c:pt idx="62">
                  <c:v>-17.329595515418827</c:v>
                </c:pt>
                <c:pt idx="63">
                  <c:v>-17.707857319394545</c:v>
                </c:pt>
                <c:pt idx="64">
                  <c:v>-18.09325482642247</c:v>
                </c:pt>
                <c:pt idx="65">
                  <c:v>-18.485850177649187</c:v>
                </c:pt>
                <c:pt idx="66">
                  <c:v>-18.885701201942098</c:v>
                </c:pt>
                <c:pt idx="67">
                  <c:v>-19.292861072594082</c:v>
                </c:pt>
                <c:pt idx="68">
                  <c:v>-19.707377953963981</c:v>
                </c:pt>
                <c:pt idx="69">
                  <c:v>-20.129294638804105</c:v>
                </c:pt>
                <c:pt idx="70">
                  <c:v>-20.558648177160723</c:v>
                </c:pt>
                <c:pt idx="71">
                  <c:v>-20.995469497876133</c:v>
                </c:pt>
                <c:pt idx="72">
                  <c:v>-21.439783023870348</c:v>
                </c:pt>
                <c:pt idx="73">
                  <c:v>-21.891606282536422</c:v>
                </c:pt>
                <c:pt idx="74">
                  <c:v>-22.350949512744361</c:v>
                </c:pt>
                <c:pt idx="75">
                  <c:v>-22.817815270113542</c:v>
                </c:pt>
                <c:pt idx="76">
                  <c:v>-23.292198032380902</c:v>
                </c:pt>
                <c:pt idx="77">
                  <c:v>-23.774083806860297</c:v>
                </c:pt>
                <c:pt idx="78">
                  <c:v>-24.26344974215526</c:v>
                </c:pt>
                <c:pt idx="79">
                  <c:v>-24.760263746450704</c:v>
                </c:pt>
                <c:pt idx="80">
                  <c:v>-25.264484114866676</c:v>
                </c:pt>
                <c:pt idx="81">
                  <c:v>-25.776059168505661</c:v>
                </c:pt>
                <c:pt idx="82">
                  <c:v>-26.294926907962807</c:v>
                </c:pt>
                <c:pt idx="83">
                  <c:v>-26.821014684190462</c:v>
                </c:pt>
                <c:pt idx="84">
                  <c:v>-27.354238889713784</c:v>
                </c:pt>
                <c:pt idx="85">
                  <c:v>-27.894504673277776</c:v>
                </c:pt>
                <c:pt idx="86">
                  <c:v>-28.441705681065585</c:v>
                </c:pt>
                <c:pt idx="87">
                  <c:v>-28.995723827659415</c:v>
                </c:pt>
                <c:pt idx="88">
                  <c:v>-29.556429099916429</c:v>
                </c:pt>
                <c:pt idx="89">
                  <c:v>-30.123679396898464</c:v>
                </c:pt>
                <c:pt idx="90">
                  <c:v>-30.69732040892486</c:v>
                </c:pt>
                <c:pt idx="91">
                  <c:v>-31.277185538708213</c:v>
                </c:pt>
                <c:pt idx="92">
                  <c:v>-31.863095867383151</c:v>
                </c:pt>
                <c:pt idx="93">
                  <c:v>-32.454860168045293</c:v>
                </c:pt>
                <c:pt idx="94">
                  <c:v>-33.052274969181823</c:v>
                </c:pt>
                <c:pt idx="95">
                  <c:v>-33.655124670095766</c:v>
                </c:pt>
                <c:pt idx="96">
                  <c:v>-34.26318171010422</c:v>
                </c:pt>
                <c:pt idx="97">
                  <c:v>-34.876206792927398</c:v>
                </c:pt>
                <c:pt idx="98">
                  <c:v>-35.493949167284214</c:v>
                </c:pt>
                <c:pt idx="99">
                  <c:v>-36.116146964272325</c:v>
                </c:pt>
                <c:pt idx="100">
                  <c:v>-36.742527591643316</c:v>
                </c:pt>
                <c:pt idx="101">
                  <c:v>-37.372808184587292</c:v>
                </c:pt>
                <c:pt idx="102">
                  <c:v>-38.00669611213263</c:v>
                </c:pt>
                <c:pt idx="103">
                  <c:v>-38.643889537730068</c:v>
                </c:pt>
                <c:pt idx="104">
                  <c:v>-39.284078032066013</c:v>
                </c:pt>
                <c:pt idx="105">
                  <c:v>-39.926943235612917</c:v>
                </c:pt>
                <c:pt idx="106">
                  <c:v>-40.572159567905103</c:v>
                </c:pt>
                <c:pt idx="107">
                  <c:v>-41.219394980025378</c:v>
                </c:pt>
                <c:pt idx="108">
                  <c:v>-41.868311746311591</c:v>
                </c:pt>
                <c:pt idx="109">
                  <c:v>-42.518567290852118</c:v>
                </c:pt>
                <c:pt idx="110">
                  <c:v>-43.169815043940787</c:v>
                </c:pt>
                <c:pt idx="111">
                  <c:v>-43.821705323314696</c:v>
                </c:pt>
                <c:pt idx="112">
                  <c:v>-44.473886234706754</c:v>
                </c:pt>
                <c:pt idx="113">
                  <c:v>-45.126004586016116</c:v>
                </c:pt>
                <c:pt idx="114">
                  <c:v>-45.777706809236271</c:v>
                </c:pt>
                <c:pt idx="115">
                  <c:v>-46.428639884187952</c:v>
                </c:pt>
                <c:pt idx="116">
                  <c:v>-47.078452258080922</c:v>
                </c:pt>
                <c:pt idx="117">
                  <c:v>-47.726794754979025</c:v>
                </c:pt>
                <c:pt idx="118">
                  <c:v>-48.373321469362459</c:v>
                </c:pt>
                <c:pt idx="119">
                  <c:v>-49.017690638170158</c:v>
                </c:pt>
                <c:pt idx="120">
                  <c:v>-49.659565485958375</c:v>
                </c:pt>
                <c:pt idx="121">
                  <c:v>-50.298615038124815</c:v>
                </c:pt>
                <c:pt idx="122">
                  <c:v>-50.934514897515726</c:v>
                </c:pt>
                <c:pt idx="123">
                  <c:v>-51.566947980147852</c:v>
                </c:pt>
                <c:pt idx="124">
                  <c:v>-52.19560520623282</c:v>
                </c:pt>
                <c:pt idx="125">
                  <c:v>-52.82018614317802</c:v>
                </c:pt>
                <c:pt idx="126">
                  <c:v>-53.440399597749781</c:v>
                </c:pt>
                <c:pt idx="127">
                  <c:v>-54.055964155109947</c:v>
                </c:pt>
                <c:pt idx="128">
                  <c:v>-54.666608662971001</c:v>
                </c:pt>
                <c:pt idx="129">
                  <c:v>-55.272072659646291</c:v>
                </c:pt>
                <c:pt idx="130">
                  <c:v>-55.872106745295355</c:v>
                </c:pt>
                <c:pt idx="131">
                  <c:v>-56.466472896171993</c:v>
                </c:pt>
                <c:pt idx="132">
                  <c:v>-57.054944722166852</c:v>
                </c:pt>
                <c:pt idx="133">
                  <c:v>-57.637307668393987</c:v>
                </c:pt>
                <c:pt idx="134">
                  <c:v>-58.213359161994376</c:v>
                </c:pt>
                <c:pt idx="135">
                  <c:v>-58.782908705716885</c:v>
                </c:pt>
                <c:pt idx="136">
                  <c:v>-59.345777920185078</c:v>
                </c:pt>
                <c:pt idx="137">
                  <c:v>-59.901800537063409</c:v>
                </c:pt>
                <c:pt idx="138">
                  <c:v>-60.450822345600038</c:v>
                </c:pt>
                <c:pt idx="139">
                  <c:v>-60.992701095242133</c:v>
                </c:pt>
                <c:pt idx="140">
                  <c:v>-61.527306357196323</c:v>
                </c:pt>
                <c:pt idx="141">
                  <c:v>-62.054519347940982</c:v>
                </c:pt>
                <c:pt idx="142">
                  <c:v>-62.574232717791247</c:v>
                </c:pt>
                <c:pt idx="143">
                  <c:v>-63.086350307673115</c:v>
                </c:pt>
                <c:pt idx="144">
                  <c:v>-63.590786877283001</c:v>
                </c:pt>
                <c:pt idx="145">
                  <c:v>-64.087467807796386</c:v>
                </c:pt>
                <c:pt idx="146">
                  <c:v>-64.576328782246719</c:v>
                </c:pt>
                <c:pt idx="147">
                  <c:v>-65.057315446626504</c:v>
                </c:pt>
                <c:pt idx="148">
                  <c:v>-65.530383054670494</c:v>
                </c:pt>
                <c:pt idx="149">
                  <c:v>-65.995496099169458</c:v>
                </c:pt>
                <c:pt idx="150">
                  <c:v>-66.452627932533474</c:v>
                </c:pt>
                <c:pt idx="151">
                  <c:v>-66.901760379182988</c:v>
                </c:pt>
                <c:pt idx="152">
                  <c:v>-67.342883342192849</c:v>
                </c:pt>
                <c:pt idx="153">
                  <c:v>-67.775994406455453</c:v>
                </c:pt>
                <c:pt idx="154">
                  <c:v>-68.201098440463468</c:v>
                </c:pt>
                <c:pt idx="155">
                  <c:v>-68.618207198646431</c:v>
                </c:pt>
                <c:pt idx="156">
                  <c:v>-69.027338926026616</c:v>
                </c:pt>
                <c:pt idx="157">
                  <c:v>-69.428517966794033</c:v>
                </c:pt>
                <c:pt idx="158">
                  <c:v>-69.821774378236654</c:v>
                </c:pt>
                <c:pt idx="159">
                  <c:v>-70.207143551303318</c:v>
                </c:pt>
                <c:pt idx="160">
                  <c:v>-70.584665838923655</c:v>
                </c:pt>
                <c:pt idx="161">
                  <c:v>-70.954386193062319</c:v>
                </c:pt>
                <c:pt idx="162">
                  <c:v>-71.31635381134619</c:v>
                </c:pt>
                <c:pt idx="163">
                  <c:v>-71.670621793971478</c:v>
                </c:pt>
                <c:pt idx="164">
                  <c:v>-72.017246811474351</c:v>
                </c:pt>
                <c:pt idx="165">
                  <c:v>-72.356288783834955</c:v>
                </c:pt>
                <c:pt idx="166">
                  <c:v>-72.687810571278035</c:v>
                </c:pt>
                <c:pt idx="167">
                  <c:v>-73.011877677036665</c:v>
                </c:pt>
                <c:pt idx="168">
                  <c:v>-73.328557962256866</c:v>
                </c:pt>
                <c:pt idx="169">
                  <c:v>-73.637921373140387</c:v>
                </c:pt>
                <c:pt idx="170">
                  <c:v>-73.940039680351248</c:v>
                </c:pt>
                <c:pt idx="171">
                  <c:v>-74.234986230646598</c:v>
                </c:pt>
                <c:pt idx="172">
                  <c:v>-74.522835710636372</c:v>
                </c:pt>
                <c:pt idx="173">
                  <c:v>-74.803663922525274</c:v>
                </c:pt>
                <c:pt idx="174">
                  <c:v>-75.077547571648736</c:v>
                </c:pt>
                <c:pt idx="175">
                  <c:v>-75.344564065575938</c:v>
                </c:pt>
                <c:pt idx="176">
                  <c:v>-75.604791324523219</c:v>
                </c:pt>
                <c:pt idx="177">
                  <c:v>-75.85830760279454</c:v>
                </c:pt>
                <c:pt idx="178">
                  <c:v>-76.10519132094457</c:v>
                </c:pt>
                <c:pt idx="179">
                  <c:v>-76.345520908344412</c:v>
                </c:pt>
                <c:pt idx="180">
                  <c:v>-76.579374655816693</c:v>
                </c:pt>
                <c:pt idx="181">
                  <c:v>-76.806830577999293</c:v>
                </c:pt>
                <c:pt idx="182">
                  <c:v>-77.027966285090628</c:v>
                </c:pt>
                <c:pt idx="183">
                  <c:v>-77.242858863628243</c:v>
                </c:pt>
                <c:pt idx="184">
                  <c:v>-77.451584765952774</c:v>
                </c:pt>
                <c:pt idx="185">
                  <c:v>-77.654219708011794</c:v>
                </c:pt>
                <c:pt idx="186">
                  <c:v>-77.850838575164062</c:v>
                </c:pt>
                <c:pt idx="187">
                  <c:v>-78.041515335650857</c:v>
                </c:pt>
                <c:pt idx="188">
                  <c:v>-78.226322961410077</c:v>
                </c:pt>
                <c:pt idx="189">
                  <c:v>-78.405333355918671</c:v>
                </c:pt>
                <c:pt idx="190">
                  <c:v>-78.57861728876027</c:v>
                </c:pt>
                <c:pt idx="191">
                  <c:v>-78.746244336627129</c:v>
                </c:pt>
                <c:pt idx="192">
                  <c:v>-78.908282830478171</c:v>
                </c:pt>
                <c:pt idx="193">
                  <c:v>-79.064799808589882</c:v>
                </c:pt>
                <c:pt idx="194">
                  <c:v>-79.215860975250038</c:v>
                </c:pt>
                <c:pt idx="195">
                  <c:v>-79.361530664860126</c:v>
                </c:pt>
                <c:pt idx="196">
                  <c:v>-79.501871811227431</c:v>
                </c:pt>
                <c:pt idx="197">
                  <c:v>-79.636945921843548</c:v>
                </c:pt>
                <c:pt idx="198">
                  <c:v>-79.766813056961752</c:v>
                </c:pt>
                <c:pt idx="199">
                  <c:v>-79.891531813302706</c:v>
                </c:pt>
                <c:pt idx="200">
                  <c:v>-80.011159312233275</c:v>
                </c:pt>
                <c:pt idx="201">
                  <c:v>-80.125751192280291</c:v>
                </c:pt>
                <c:pt idx="202">
                  <c:v>-80.235361605857975</c:v>
                </c:pt>
                <c:pt idx="203">
                  <c:v>-80.340043220102984</c:v>
                </c:pt>
                <c:pt idx="204">
                  <c:v>-80.439847221729295</c:v>
                </c:pt>
                <c:pt idx="205">
                  <c:v>-80.534823325830118</c:v>
                </c:pt>
                <c:pt idx="206">
                  <c:v>-80.625019788572288</c:v>
                </c:pt>
                <c:pt idx="207">
                  <c:v>-80.710483423743426</c:v>
                </c:pt>
                <c:pt idx="208">
                  <c:v>-80.791259623130088</c:v>
                </c:pt>
                <c:pt idx="209">
                  <c:v>-80.867392380720702</c:v>
                </c:pt>
                <c:pt idx="210">
                  <c:v>-80.938924320744349</c:v>
                </c:pt>
                <c:pt idx="211">
                  <c:v>-81.005896729572044</c:v>
                </c:pt>
                <c:pt idx="212">
                  <c:v>-81.068349591524367</c:v>
                </c:pt>
                <c:pt idx="213">
                  <c:v>-81.126321628645243</c:v>
                </c:pt>
                <c:pt idx="214">
                  <c:v>-81.179850344517973</c:v>
                </c:pt>
                <c:pt idx="215">
                  <c:v>-81.228972072215896</c:v>
                </c:pt>
                <c:pt idx="216">
                  <c:v>-81.273722026496699</c:v>
                </c:pt>
                <c:pt idx="217">
                  <c:v>-81.314134360364434</c:v>
                </c:pt>
                <c:pt idx="218">
                  <c:v>-81.350242226140736</c:v>
                </c:pt>
                <c:pt idx="219">
                  <c:v>-81.382077841200953</c:v>
                </c:pt>
                <c:pt idx="220">
                  <c:v>-81.409672558547882</c:v>
                </c:pt>
                <c:pt idx="221">
                  <c:v>-81.433056942410843</c:v>
                </c:pt>
                <c:pt idx="222">
                  <c:v>-81.452260849072104</c:v>
                </c:pt>
                <c:pt idx="223">
                  <c:v>-81.467313513139388</c:v>
                </c:pt>
                <c:pt idx="224">
                  <c:v>-81.478243639495446</c:v>
                </c:pt>
                <c:pt idx="225">
                  <c:v>-81.485079501171356</c:v>
                </c:pt>
                <c:pt idx="226">
                  <c:v>-81.487849043402662</c:v>
                </c:pt>
                <c:pt idx="227">
                  <c:v>-81.486579994140087</c:v>
                </c:pt>
                <c:pt idx="228">
                  <c:v>-81.481299981299102</c:v>
                </c:pt>
                <c:pt idx="229">
                  <c:v>-81.472036657042437</c:v>
                </c:pt>
                <c:pt idx="230">
                  <c:v>-81.458817829400374</c:v>
                </c:pt>
                <c:pt idx="231">
                  <c:v>-81.441671601541259</c:v>
                </c:pt>
                <c:pt idx="232">
                  <c:v>-81.420626519012146</c:v>
                </c:pt>
                <c:pt idx="233">
                  <c:v>-81.395711725274623</c:v>
                </c:pt>
                <c:pt idx="234">
                  <c:v>-81.366957125863422</c:v>
                </c:pt>
                <c:pt idx="235">
                  <c:v>-81.334393561497947</c:v>
                </c:pt>
                <c:pt idx="236">
                  <c:v>-81.298052990473522</c:v>
                </c:pt>
                <c:pt idx="237">
                  <c:v>-81.257968680656518</c:v>
                </c:pt>
                <c:pt idx="238">
                  <c:v>-81.214175411399324</c:v>
                </c:pt>
                <c:pt idx="239">
                  <c:v>-81.16670968568026</c:v>
                </c:pt>
                <c:pt idx="240">
                  <c:v>-81.115609952759357</c:v>
                </c:pt>
                <c:pt idx="241">
                  <c:v>-81.060916841621832</c:v>
                </c:pt>
                <c:pt idx="242">
                  <c:v>-81.002673405457159</c:v>
                </c:pt>
                <c:pt idx="243">
                  <c:v>-80.940925377394137</c:v>
                </c:pt>
                <c:pt idx="244">
                  <c:v>-80.875721437677441</c:v>
                </c:pt>
                <c:pt idx="245">
                  <c:v>-80.80711349243218</c:v>
                </c:pt>
                <c:pt idx="246">
                  <c:v>-80.735156964116172</c:v>
                </c:pt>
                <c:pt idx="247">
                  <c:v>-80.659911093707862</c:v>
                </c:pt>
                <c:pt idx="248">
                  <c:v>-80.58143925461664</c:v>
                </c:pt>
                <c:pt idx="249">
                  <c:v>-80.499809278236668</c:v>
                </c:pt>
                <c:pt idx="250">
                  <c:v>-80.415093790988678</c:v>
                </c:pt>
                <c:pt idx="251">
                  <c:v>-80.327370562611705</c:v>
                </c:pt>
                <c:pt idx="252">
                  <c:v>-80.236722865375285</c:v>
                </c:pt>
                <c:pt idx="253">
                  <c:v>-80.143239843782155</c:v>
                </c:pt>
                <c:pt idx="254">
                  <c:v>-80.047016894222665</c:v>
                </c:pt>
                <c:pt idx="255">
                  <c:v>-79.948156053925715</c:v>
                </c:pt>
                <c:pt idx="256">
                  <c:v>-79.846766398424293</c:v>
                </c:pt>
                <c:pt idx="257">
                  <c:v>-79.742964446620064</c:v>
                </c:pt>
                <c:pt idx="258">
                  <c:v>-79.636874572391207</c:v>
                </c:pt>
                <c:pt idx="259">
                  <c:v>-79.528629421536763</c:v>
                </c:pt>
                <c:pt idx="260">
                  <c:v>-79.41837033269789</c:v>
                </c:pt>
                <c:pt idx="261">
                  <c:v>-79.306247760735602</c:v>
                </c:pt>
                <c:pt idx="262">
                  <c:v>-79.192421700879791</c:v>
                </c:pt>
                <c:pt idx="263">
                  <c:v>-79.077062111798753</c:v>
                </c:pt>
                <c:pt idx="264">
                  <c:v>-78.96034933557037</c:v>
                </c:pt>
                <c:pt idx="265">
                  <c:v>-78.842474512369861</c:v>
                </c:pt>
                <c:pt idx="266">
                  <c:v>-78.723639987526923</c:v>
                </c:pt>
                <c:pt idx="267">
                  <c:v>-78.604059708447878</c:v>
                </c:pt>
                <c:pt idx="268">
                  <c:v>-78.483959608750908</c:v>
                </c:pt>
                <c:pt idx="269">
                  <c:v>-78.363577976826591</c:v>
                </c:pt>
                <c:pt idx="270">
                  <c:v>-78.243165805915169</c:v>
                </c:pt>
                <c:pt idx="271">
                  <c:v>-78.122987122689324</c:v>
                </c:pt>
                <c:pt idx="272">
                  <c:v>-78.003319291251401</c:v>
                </c:pt>
                <c:pt idx="273">
                  <c:v>-77.884453289399616</c:v>
                </c:pt>
                <c:pt idx="274">
                  <c:v>-77.766693953992331</c:v>
                </c:pt>
                <c:pt idx="275">
                  <c:v>-77.650360192248485</c:v>
                </c:pt>
                <c:pt idx="276">
                  <c:v>-77.535785155866208</c:v>
                </c:pt>
                <c:pt idx="277">
                  <c:v>-77.423316374927822</c:v>
                </c:pt>
                <c:pt idx="278">
                  <c:v>-77.313315848686727</c:v>
                </c:pt>
                <c:pt idx="279">
                  <c:v>-77.206160090506714</c:v>
                </c:pt>
                <c:pt idx="280">
                  <c:v>-77.102240124446695</c:v>
                </c:pt>
                <c:pt idx="281">
                  <c:v>-77.001961431256561</c:v>
                </c:pt>
                <c:pt idx="282">
                  <c:v>-76.905743841874283</c:v>
                </c:pt>
                <c:pt idx="283">
                  <c:v>-76.814021376889372</c:v>
                </c:pt>
                <c:pt idx="284">
                  <c:v>-76.72724203086581</c:v>
                </c:pt>
                <c:pt idx="285">
                  <c:v>-76.64586750089434</c:v>
                </c:pt>
                <c:pt idx="286">
                  <c:v>-76.570372859269</c:v>
                </c:pt>
                <c:pt idx="287">
                  <c:v>-76.501246170754598</c:v>
                </c:pt>
                <c:pt idx="288">
                  <c:v>-76.438988055522742</c:v>
                </c:pt>
                <c:pt idx="289">
                  <c:v>-76.384111199483939</c:v>
                </c:pt>
                <c:pt idx="290">
                  <c:v>-76.337139814423168</c:v>
                </c:pt>
                <c:pt idx="291">
                  <c:v>-76.298609051052921</c:v>
                </c:pt>
                <c:pt idx="292">
                  <c:v>-76.269064368821631</c:v>
                </c:pt>
                <c:pt idx="293">
                  <c:v>-76.249060867052251</c:v>
                </c:pt>
                <c:pt idx="294">
                  <c:v>-76.239162582726649</c:v>
                </c:pt>
                <c:pt idx="295">
                  <c:v>-76.239941760967952</c:v>
                </c:pt>
                <c:pt idx="296">
                  <c:v>-76.251978105000589</c:v>
                </c:pt>
                <c:pt idx="297">
                  <c:v>-76.275858013076302</c:v>
                </c:pt>
                <c:pt idx="298">
                  <c:v>-76.312173810538411</c:v>
                </c:pt>
                <c:pt idx="299">
                  <c:v>-76.361522985849945</c:v>
                </c:pt>
                <c:pt idx="300">
                  <c:v>-76.424507440028393</c:v>
                </c:pt>
                <c:pt idx="301">
                  <c:v>-76.501732759506368</c:v>
                </c:pt>
                <c:pt idx="302">
                  <c:v>-76.593807522968973</c:v>
                </c:pt>
                <c:pt idx="303">
                  <c:v>-76.701342653204634</c:v>
                </c:pt>
                <c:pt idx="304">
                  <c:v>-76.824950825444276</c:v>
                </c:pt>
                <c:pt idx="305">
                  <c:v>-76.965245944052839</c:v>
                </c:pt>
                <c:pt idx="306">
                  <c:v>-77.12284269978089</c:v>
                </c:pt>
                <c:pt idx="307">
                  <c:v>-77.298356220083079</c:v>
                </c:pt>
                <c:pt idx="308">
                  <c:v>-77.492401825266199</c:v>
                </c:pt>
                <c:pt idx="309">
                  <c:v>-77.705594903449139</c:v>
                </c:pt>
                <c:pt idx="310">
                  <c:v>-77.938550917503164</c:v>
                </c:pt>
                <c:pt idx="311">
                  <c:v>-78.191885557296033</c:v>
                </c:pt>
                <c:pt idx="312">
                  <c:v>-78.466215050696846</c:v>
                </c:pt>
                <c:pt idx="313">
                  <c:v>-78.762156646908707</c:v>
                </c:pt>
                <c:pt idx="314">
                  <c:v>-79.080329285792516</c:v>
                </c:pt>
                <c:pt idx="315">
                  <c:v>-79.421354466923063</c:v>
                </c:pt>
                <c:pt idx="316">
                  <c:v>-79.785857332185884</c:v>
                </c:pt>
                <c:pt idx="317">
                  <c:v>-80.174467975770796</c:v>
                </c:pt>
                <c:pt idx="318">
                  <c:v>-80.587822995446771</c:v>
                </c:pt>
                <c:pt idx="319">
                  <c:v>-81.02656729899978</c:v>
                </c:pt>
                <c:pt idx="320">
                  <c:v>-81.491356179667946</c:v>
                </c:pt>
                <c:pt idx="321">
                  <c:v>-81.982857674297421</c:v>
                </c:pt>
                <c:pt idx="322">
                  <c:v>-82.501755217737241</c:v>
                </c:pt>
                <c:pt idx="323">
                  <c:v>-83.048750606657677</c:v>
                </c:pt>
                <c:pt idx="324">
                  <c:v>-83.624567285458809</c:v>
                </c:pt>
                <c:pt idx="325">
                  <c:v>-84.229953966174349</c:v>
                </c:pt>
                <c:pt idx="326">
                  <c:v>-84.865688593180522</c:v>
                </c:pt>
                <c:pt idx="327">
                  <c:v>-85.532582661984549</c:v>
                </c:pt>
                <c:pt idx="328">
                  <c:v>-86.231485899252959</c:v>
                </c:pt>
                <c:pt idx="329">
                  <c:v>-86.963291308372291</c:v>
                </c:pt>
                <c:pt idx="330">
                  <c:v>-87.728940580990923</c:v>
                </c:pt>
                <c:pt idx="331">
                  <c:v>-88.529429869897569</c:v>
                </c:pt>
                <c:pt idx="332">
                  <c:v>-89.36581591190523</c:v>
                </c:pt>
                <c:pt idx="333">
                  <c:v>-90.239222480698459</c:v>
                </c:pt>
                <c:pt idx="334">
                  <c:v>-91.15084713835175</c:v>
                </c:pt>
                <c:pt idx="335">
                  <c:v>-92.101968239783716</c:v>
                </c:pt>
                <c:pt idx="336">
                  <c:v>-93.093952126008446</c:v>
                </c:pt>
                <c:pt idx="337">
                  <c:v>-94.128260418739146</c:v>
                </c:pt>
                <c:pt idx="338">
                  <c:v>-95.206457299579796</c:v>
                </c:pt>
                <c:pt idx="339">
                  <c:v>-96.330216620409047</c:v>
                </c:pt>
                <c:pt idx="340">
                  <c:v>-97.50132864611507</c:v>
                </c:pt>
                <c:pt idx="341">
                  <c:v>-98.721706174906714</c:v>
                </c:pt>
                <c:pt idx="342">
                  <c:v>-99.993389713177791</c:v>
                </c:pt>
                <c:pt idx="343">
                  <c:v>-101.31855129946302</c:v>
                </c:pt>
                <c:pt idx="344">
                  <c:v>-102.69949647360605</c:v>
                </c:pt>
                <c:pt idx="345">
                  <c:v>-104.13866377141207</c:v>
                </c:pt>
                <c:pt idx="346">
                  <c:v>-105.63862099104877</c:v>
                </c:pt>
                <c:pt idx="347">
                  <c:v>-107.202057325825</c:v>
                </c:pt>
                <c:pt idx="348">
                  <c:v>-108.8317702913167</c:v>
                </c:pt>
                <c:pt idx="349">
                  <c:v>-110.53064619885063</c:v>
                </c:pt>
                <c:pt idx="350">
                  <c:v>-112.30163275233546</c:v>
                </c:pt>
                <c:pt idx="351">
                  <c:v>-114.14770218779559</c:v>
                </c:pt>
                <c:pt idx="352">
                  <c:v>-116.07180325929521</c:v>
                </c:pt>
                <c:pt idx="353">
                  <c:v>-118.07680033589473</c:v>
                </c:pt>
                <c:pt idx="354">
                  <c:v>-120.16539795808643</c:v>
                </c:pt>
                <c:pt idx="355">
                  <c:v>-122.34004946698154</c:v>
                </c:pt>
                <c:pt idx="356">
                  <c:v>-124.60284883356661</c:v>
                </c:pt>
                <c:pt idx="357">
                  <c:v>-126.95540565125714</c:v>
                </c:pt>
                <c:pt idx="358">
                  <c:v>-129.39870447883754</c:v>
                </c:pt>
                <c:pt idx="359">
                  <c:v>-131.93295137448621</c:v>
                </c:pt>
                <c:pt idx="360">
                  <c:v>-134.55741253742968</c:v>
                </c:pt>
                <c:pt idx="361">
                  <c:v>-137.27025238473294</c:v>
                </c:pt>
                <c:pt idx="362">
                  <c:v>-140.06838093980116</c:v>
                </c:pt>
                <c:pt idx="363">
                  <c:v>-142.9473227693947</c:v>
                </c:pt>
                <c:pt idx="364">
                  <c:v>-145.90112142483659</c:v>
                </c:pt>
                <c:pt idx="365">
                  <c:v>-148.92229388684095</c:v>
                </c:pt>
                <c:pt idx="366">
                  <c:v>-152.00184836110992</c:v>
                </c:pt>
                <c:pt idx="367">
                  <c:v>-155.12937555517868</c:v>
                </c:pt>
                <c:pt idx="368">
                  <c:v>-158.29321822858969</c:v>
                </c:pt>
                <c:pt idx="369">
                  <c:v>-161.48071672951585</c:v>
                </c:pt>
                <c:pt idx="370">
                  <c:v>15.321479733332538</c:v>
                </c:pt>
                <c:pt idx="371">
                  <c:v>12.127053958227615</c:v>
                </c:pt>
                <c:pt idx="372">
                  <c:v>8.9496375638064514</c:v>
                </c:pt>
                <c:pt idx="373">
                  <c:v>5.8024306503370848</c:v>
                </c:pt>
                <c:pt idx="374">
                  <c:v>2.6978508454678769</c:v>
                </c:pt>
                <c:pt idx="375">
                  <c:v>-0.35276548068279673</c:v>
                </c:pt>
                <c:pt idx="376">
                  <c:v>-3.3393934318787295</c:v>
                </c:pt>
                <c:pt idx="377">
                  <c:v>-6.2534726390091926</c:v>
                </c:pt>
                <c:pt idx="378">
                  <c:v>-9.0879824284013324</c:v>
                </c:pt>
                <c:pt idx="379">
                  <c:v>-11.837445158670457</c:v>
                </c:pt>
                <c:pt idx="380">
                  <c:v>-14.497868696377097</c:v>
                </c:pt>
                <c:pt idx="381">
                  <c:v>-17.066641775058486</c:v>
                </c:pt>
                <c:pt idx="382">
                  <c:v>-19.54239674773272</c:v>
                </c:pt>
                <c:pt idx="383">
                  <c:v>-21.924853412473897</c:v>
                </c:pt>
                <c:pt idx="384">
                  <c:v>-24.214655697829155</c:v>
                </c:pt>
                <c:pt idx="385">
                  <c:v>-26.413210562742034</c:v>
                </c:pt>
                <c:pt idx="386">
                  <c:v>-28.5225359229966</c:v>
                </c:pt>
                <c:pt idx="387">
                  <c:v>-30.545122062508941</c:v>
                </c:pt>
                <c:pt idx="388">
                  <c:v>-32.483808995266564</c:v>
                </c:pt>
                <c:pt idx="389">
                  <c:v>-34.341680680482035</c:v>
                </c:pt>
                <c:pt idx="390">
                  <c:v>-36.121975854564674</c:v>
                </c:pt>
                <c:pt idx="391">
                  <c:v>-37.828014480215487</c:v>
                </c:pt>
                <c:pt idx="392">
                  <c:v>-39.463138356646773</c:v>
                </c:pt>
                <c:pt idx="393">
                  <c:v>-41.030664213190029</c:v>
                </c:pt>
                <c:pt idx="394">
                  <c:v>-42.533847554932933</c:v>
                </c:pt>
                <c:pt idx="395">
                  <c:v>-43.975855587729839</c:v>
                </c:pt>
                <c:pt idx="396">
                  <c:v>-45.359747677198456</c:v>
                </c:pt>
                <c:pt idx="397">
                  <c:v>-46.688461959695331</c:v>
                </c:pt>
                <c:pt idx="398">
                  <c:v>-47.964806900014075</c:v>
                </c:pt>
                <c:pt idx="399">
                  <c:v>-49.191456765641526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68-45BF-8B69-5553A0AF0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316198704"/>
        <c:scaling>
          <c:logBase val="10"/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Hz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crossBetween val="midCat"/>
      </c:valAx>
      <c:valAx>
        <c:axId val="1"/>
        <c:scaling>
          <c:orientation val="minMax"/>
          <c:max val="30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(dB)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198704"/>
        <c:crosses val="autoZero"/>
        <c:crossBetween val="midCat"/>
      </c:valAx>
      <c:valAx>
        <c:axId val="3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At val="0"/>
        <c:crossBetween val="midCat"/>
      </c:valAx>
      <c:valAx>
        <c:axId val="4"/>
        <c:scaling>
          <c:orientation val="minMax"/>
          <c:max val="180"/>
          <c:min val="-1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(°)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"/>
        <c:crosses val="max"/>
        <c:crossBetween val="midCat"/>
        <c:minorUnit val="90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Power Stage DCM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SheetDCM!$O$9</c:f>
              <c:strCache>
                <c:ptCount val="1"/>
                <c:pt idx="0">
                  <c:v>Mag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SheetDCM!$N$10:$N$409</c:f>
              <c:numCache>
                <c:formatCode>General</c:formatCode>
                <c:ptCount val="400"/>
                <c:pt idx="0">
                  <c:v>10</c:v>
                </c:pt>
                <c:pt idx="1">
                  <c:v>10.232929922807541</c:v>
                </c:pt>
                <c:pt idx="2">
                  <c:v>10.471285480508994</c:v>
                </c:pt>
                <c:pt idx="3">
                  <c:v>10.715193052376062</c:v>
                </c:pt>
                <c:pt idx="4">
                  <c:v>10.964781961431846</c:v>
                </c:pt>
                <c:pt idx="5">
                  <c:v>11.220184543019631</c:v>
                </c:pt>
                <c:pt idx="6">
                  <c:v>11.481536214968822</c:v>
                </c:pt>
                <c:pt idx="7">
                  <c:v>11.748975549395288</c:v>
                </c:pt>
                <c:pt idx="8">
                  <c:v>12.02264434617412</c:v>
                </c:pt>
                <c:pt idx="9">
                  <c:v>12.302687708123807</c:v>
                </c:pt>
                <c:pt idx="10">
                  <c:v>12.589254117941662</c:v>
                </c:pt>
                <c:pt idx="11">
                  <c:v>12.882495516931327</c:v>
                </c:pt>
                <c:pt idx="12">
                  <c:v>13.182567385564056</c:v>
                </c:pt>
                <c:pt idx="13">
                  <c:v>13.489628825916522</c:v>
                </c:pt>
                <c:pt idx="14">
                  <c:v>13.803842646028832</c:v>
                </c:pt>
                <c:pt idx="15">
                  <c:v>14.125375446227524</c:v>
                </c:pt>
                <c:pt idx="16">
                  <c:v>14.454397707459254</c:v>
                </c:pt>
                <c:pt idx="17">
                  <c:v>14.791083881682052</c:v>
                </c:pt>
                <c:pt idx="18">
                  <c:v>15.135612484362058</c:v>
                </c:pt>
                <c:pt idx="19">
                  <c:v>15.488166189124788</c:v>
                </c:pt>
                <c:pt idx="20">
                  <c:v>15.848931924611108</c:v>
                </c:pt>
                <c:pt idx="21">
                  <c:v>16.218100973589273</c:v>
                </c:pt>
                <c:pt idx="22">
                  <c:v>16.595869074375575</c:v>
                </c:pt>
                <c:pt idx="23">
                  <c:v>16.982436524617409</c:v>
                </c:pt>
                <c:pt idx="24">
                  <c:v>17.378008287493717</c:v>
                </c:pt>
                <c:pt idx="25">
                  <c:v>17.782794100389193</c:v>
                </c:pt>
                <c:pt idx="26">
                  <c:v>18.197008586099795</c:v>
                </c:pt>
                <c:pt idx="27">
                  <c:v>18.620871366628631</c:v>
                </c:pt>
                <c:pt idx="28">
                  <c:v>19.054607179632423</c:v>
                </c:pt>
                <c:pt idx="29">
                  <c:v>19.498445997580404</c:v>
                </c:pt>
                <c:pt idx="30">
                  <c:v>19.952623149688744</c:v>
                </c:pt>
                <c:pt idx="31">
                  <c:v>20.417379446695239</c:v>
                </c:pt>
                <c:pt idx="32">
                  <c:v>20.892961308540336</c:v>
                </c:pt>
                <c:pt idx="33">
                  <c:v>21.37962089502226</c:v>
                </c:pt>
                <c:pt idx="34">
                  <c:v>21.87761623949546</c:v>
                </c:pt>
                <c:pt idx="35">
                  <c:v>22.387211385683329</c:v>
                </c:pt>
                <c:pt idx="36">
                  <c:v>22.908676527677656</c:v>
                </c:pt>
                <c:pt idx="37">
                  <c:v>23.442288153199144</c:v>
                </c:pt>
                <c:pt idx="38">
                  <c:v>23.988329190194825</c:v>
                </c:pt>
                <c:pt idx="39">
                  <c:v>24.547089156850216</c:v>
                </c:pt>
                <c:pt idx="40">
                  <c:v>25.118864315095713</c:v>
                </c:pt>
                <c:pt idx="41">
                  <c:v>25.703957827688548</c:v>
                </c:pt>
                <c:pt idx="42">
                  <c:v>26.302679918953721</c:v>
                </c:pt>
                <c:pt idx="43">
                  <c:v>26.915348039269055</c:v>
                </c:pt>
                <c:pt idx="44">
                  <c:v>27.542287033381555</c:v>
                </c:pt>
                <c:pt idx="45">
                  <c:v>28.183829312644427</c:v>
                </c:pt>
                <c:pt idx="46">
                  <c:v>28.840315031265945</c:v>
                </c:pt>
                <c:pt idx="47">
                  <c:v>29.512092266663732</c:v>
                </c:pt>
                <c:pt idx="48">
                  <c:v>30.199517204020033</c:v>
                </c:pt>
                <c:pt idx="49">
                  <c:v>30.902954325135774</c:v>
                </c:pt>
                <c:pt idx="50">
                  <c:v>31.622776601683654</c:v>
                </c:pt>
                <c:pt idx="51">
                  <c:v>32.359365692962683</c:v>
                </c:pt>
                <c:pt idx="52">
                  <c:v>33.113112148258956</c:v>
                </c:pt>
                <c:pt idx="53">
                  <c:v>33.884415613920098</c:v>
                </c:pt>
                <c:pt idx="54">
                  <c:v>34.673685045252995</c:v>
                </c:pt>
                <c:pt idx="55">
                  <c:v>35.48133892335737</c:v>
                </c:pt>
                <c:pt idx="56">
                  <c:v>36.30780547700995</c:v>
                </c:pt>
                <c:pt idx="57">
                  <c:v>37.153522909717069</c:v>
                </c:pt>
                <c:pt idx="58">
                  <c:v>38.018939632055925</c:v>
                </c:pt>
                <c:pt idx="59">
                  <c:v>38.904514499427862</c:v>
                </c:pt>
                <c:pt idx="60">
                  <c:v>39.810717055349507</c:v>
                </c:pt>
                <c:pt idx="61">
                  <c:v>40.738027780411052</c:v>
                </c:pt>
                <c:pt idx="62">
                  <c:v>41.686938347033305</c:v>
                </c:pt>
                <c:pt idx="63">
                  <c:v>42.657951880159032</c:v>
                </c:pt>
                <c:pt idx="64">
                  <c:v>43.651583224016342</c:v>
                </c:pt>
                <c:pt idx="65">
                  <c:v>44.668359215096054</c:v>
                </c:pt>
                <c:pt idx="66">
                  <c:v>45.708818961487232</c:v>
                </c:pt>
                <c:pt idx="67">
                  <c:v>46.77351412871954</c:v>
                </c:pt>
                <c:pt idx="68">
                  <c:v>47.863009232263536</c:v>
                </c:pt>
                <c:pt idx="69">
                  <c:v>48.977881936844327</c:v>
                </c:pt>
                <c:pt idx="70">
                  <c:v>50.118723362726911</c:v>
                </c:pt>
                <c:pt idx="71">
                  <c:v>51.286138399136156</c:v>
                </c:pt>
                <c:pt idx="72">
                  <c:v>52.480746024976916</c:v>
                </c:pt>
                <c:pt idx="73">
                  <c:v>53.703179637024931</c:v>
                </c:pt>
                <c:pt idx="74">
                  <c:v>54.954087385762094</c:v>
                </c:pt>
                <c:pt idx="75">
                  <c:v>56.234132519034532</c:v>
                </c:pt>
                <c:pt idx="76">
                  <c:v>57.543993733715297</c:v>
                </c:pt>
                <c:pt idx="77">
                  <c:v>58.884365535558494</c:v>
                </c:pt>
                <c:pt idx="78">
                  <c:v>60.255958607435353</c:v>
                </c:pt>
                <c:pt idx="79">
                  <c:v>61.659500186147781</c:v>
                </c:pt>
                <c:pt idx="80">
                  <c:v>63.095734448018874</c:v>
                </c:pt>
                <c:pt idx="81">
                  <c:v>64.565422903465077</c:v>
                </c:pt>
                <c:pt idx="82">
                  <c:v>66.069344800759112</c:v>
                </c:pt>
                <c:pt idx="83">
                  <c:v>67.608297539197679</c:v>
                </c:pt>
                <c:pt idx="84">
                  <c:v>69.183097091893131</c:v>
                </c:pt>
                <c:pt idx="85">
                  <c:v>70.794578438413254</c:v>
                </c:pt>
                <c:pt idx="86">
                  <c:v>72.443596007498442</c:v>
                </c:pt>
                <c:pt idx="87">
                  <c:v>74.131024130091177</c:v>
                </c:pt>
                <c:pt idx="88">
                  <c:v>75.857757502917778</c:v>
                </c:pt>
                <c:pt idx="89">
                  <c:v>77.624711662868563</c:v>
                </c:pt>
                <c:pt idx="90">
                  <c:v>79.432823472427515</c:v>
                </c:pt>
                <c:pt idx="91">
                  <c:v>81.283051616409253</c:v>
                </c:pt>
                <c:pt idx="92">
                  <c:v>83.176377110266415</c:v>
                </c:pt>
                <c:pt idx="93">
                  <c:v>85.113803820236939</c:v>
                </c:pt>
                <c:pt idx="94">
                  <c:v>87.096358995607346</c:v>
                </c:pt>
                <c:pt idx="95">
                  <c:v>89.125093813373795</c:v>
                </c:pt>
                <c:pt idx="96">
                  <c:v>91.201083935590191</c:v>
                </c:pt>
                <c:pt idx="97">
                  <c:v>93.325430079698307</c:v>
                </c:pt>
                <c:pt idx="98">
                  <c:v>95.499258602142746</c:v>
                </c:pt>
                <c:pt idx="99">
                  <c:v>97.7237220955802</c:v>
                </c:pt>
                <c:pt idx="100">
                  <c:v>100</c:v>
                </c:pt>
                <c:pt idx="101">
                  <c:v>102.32929922807541</c:v>
                </c:pt>
                <c:pt idx="102">
                  <c:v>104.71285480508993</c:v>
                </c:pt>
                <c:pt idx="103">
                  <c:v>107.15193052376063</c:v>
                </c:pt>
                <c:pt idx="104">
                  <c:v>109.64781961431846</c:v>
                </c:pt>
                <c:pt idx="105">
                  <c:v>112.20184543019631</c:v>
                </c:pt>
                <c:pt idx="106">
                  <c:v>114.81536214968821</c:v>
                </c:pt>
                <c:pt idx="107">
                  <c:v>117.48975549395288</c:v>
                </c:pt>
                <c:pt idx="108">
                  <c:v>120.22644346174121</c:v>
                </c:pt>
                <c:pt idx="109">
                  <c:v>123.02687708123807</c:v>
                </c:pt>
                <c:pt idx="110">
                  <c:v>125.89254117941661</c:v>
                </c:pt>
                <c:pt idx="111">
                  <c:v>128.82495516931328</c:v>
                </c:pt>
                <c:pt idx="112">
                  <c:v>131.82567385564056</c:v>
                </c:pt>
                <c:pt idx="113">
                  <c:v>134.89628825916523</c:v>
                </c:pt>
                <c:pt idx="114">
                  <c:v>138.03842646028832</c:v>
                </c:pt>
                <c:pt idx="115">
                  <c:v>141.25375446227523</c:v>
                </c:pt>
                <c:pt idx="116">
                  <c:v>144.54397707459253</c:v>
                </c:pt>
                <c:pt idx="117">
                  <c:v>147.91083881682053</c:v>
                </c:pt>
                <c:pt idx="118">
                  <c:v>151.35612484362056</c:v>
                </c:pt>
                <c:pt idx="119">
                  <c:v>154.88166189124789</c:v>
                </c:pt>
                <c:pt idx="120">
                  <c:v>158.48931924611108</c:v>
                </c:pt>
                <c:pt idx="121">
                  <c:v>162.1810097358927</c:v>
                </c:pt>
                <c:pt idx="122">
                  <c:v>165.95869074375574</c:v>
                </c:pt>
                <c:pt idx="123">
                  <c:v>169.8243652461741</c:v>
                </c:pt>
                <c:pt idx="124">
                  <c:v>173.78008287493719</c:v>
                </c:pt>
                <c:pt idx="125">
                  <c:v>177.82794100389191</c:v>
                </c:pt>
                <c:pt idx="126">
                  <c:v>181.97008586099795</c:v>
                </c:pt>
                <c:pt idx="127">
                  <c:v>186.20871366628631</c:v>
                </c:pt>
                <c:pt idx="128">
                  <c:v>190.54607179632424</c:v>
                </c:pt>
                <c:pt idx="129">
                  <c:v>194.98445997580404</c:v>
                </c:pt>
                <c:pt idx="130">
                  <c:v>199.52623149688745</c:v>
                </c:pt>
                <c:pt idx="131">
                  <c:v>204.17379446695239</c:v>
                </c:pt>
                <c:pt idx="132">
                  <c:v>208.92961308540333</c:v>
                </c:pt>
                <c:pt idx="133">
                  <c:v>213.79620895022259</c:v>
                </c:pt>
                <c:pt idx="134">
                  <c:v>218.77616239495458</c:v>
                </c:pt>
                <c:pt idx="135">
                  <c:v>223.87211385683327</c:v>
                </c:pt>
                <c:pt idx="136">
                  <c:v>229.08676527677656</c:v>
                </c:pt>
                <c:pt idx="137">
                  <c:v>234.42288153199144</c:v>
                </c:pt>
                <c:pt idx="138">
                  <c:v>239.88329190194824</c:v>
                </c:pt>
                <c:pt idx="139">
                  <c:v>245.47089156850217</c:v>
                </c:pt>
                <c:pt idx="140">
                  <c:v>251.18864315095712</c:v>
                </c:pt>
                <c:pt idx="141">
                  <c:v>257.03957827688544</c:v>
                </c:pt>
                <c:pt idx="142">
                  <c:v>263.0267991895372</c:v>
                </c:pt>
                <c:pt idx="143">
                  <c:v>269.15348039269054</c:v>
                </c:pt>
                <c:pt idx="144">
                  <c:v>275.42287033381558</c:v>
                </c:pt>
                <c:pt idx="145">
                  <c:v>281.83829312644428</c:v>
                </c:pt>
                <c:pt idx="146">
                  <c:v>288.40315031265942</c:v>
                </c:pt>
                <c:pt idx="147">
                  <c:v>295.12092266663734</c:v>
                </c:pt>
                <c:pt idx="148">
                  <c:v>301.99517204020032</c:v>
                </c:pt>
                <c:pt idx="149">
                  <c:v>309.02954325135772</c:v>
                </c:pt>
                <c:pt idx="150">
                  <c:v>316.22776601683654</c:v>
                </c:pt>
                <c:pt idx="151">
                  <c:v>323.59365692962683</c:v>
                </c:pt>
                <c:pt idx="152">
                  <c:v>331.13112148258955</c:v>
                </c:pt>
                <c:pt idx="153">
                  <c:v>338.84415613920095</c:v>
                </c:pt>
                <c:pt idx="154">
                  <c:v>346.73685045252995</c:v>
                </c:pt>
                <c:pt idx="155">
                  <c:v>354.81338923357373</c:v>
                </c:pt>
                <c:pt idx="156">
                  <c:v>363.07805477009953</c:v>
                </c:pt>
                <c:pt idx="157">
                  <c:v>371.53522909717071</c:v>
                </c:pt>
                <c:pt idx="158">
                  <c:v>380.18939632055924</c:v>
                </c:pt>
                <c:pt idx="159">
                  <c:v>389.04514499427859</c:v>
                </c:pt>
                <c:pt idx="160">
                  <c:v>398.10717055349511</c:v>
                </c:pt>
                <c:pt idx="161">
                  <c:v>407.38027780411051</c:v>
                </c:pt>
                <c:pt idx="162">
                  <c:v>416.86938347033305</c:v>
                </c:pt>
                <c:pt idx="163">
                  <c:v>426.57951880159032</c:v>
                </c:pt>
                <c:pt idx="164">
                  <c:v>436.51583224016343</c:v>
                </c:pt>
                <c:pt idx="165">
                  <c:v>446.68359215096052</c:v>
                </c:pt>
                <c:pt idx="166">
                  <c:v>457.08818961487231</c:v>
                </c:pt>
                <c:pt idx="167">
                  <c:v>467.7351412871954</c:v>
                </c:pt>
                <c:pt idx="168">
                  <c:v>478.63009232263539</c:v>
                </c:pt>
                <c:pt idx="169">
                  <c:v>489.77881936844324</c:v>
                </c:pt>
                <c:pt idx="170">
                  <c:v>501.18723362726911</c:v>
                </c:pt>
                <c:pt idx="171">
                  <c:v>512.86138399136155</c:v>
                </c:pt>
                <c:pt idx="172">
                  <c:v>524.80746024976918</c:v>
                </c:pt>
                <c:pt idx="173">
                  <c:v>537.03179637024925</c:v>
                </c:pt>
                <c:pt idx="174">
                  <c:v>549.54087385762091</c:v>
                </c:pt>
                <c:pt idx="175">
                  <c:v>562.34132519034529</c:v>
                </c:pt>
                <c:pt idx="176">
                  <c:v>575.43993733715297</c:v>
                </c:pt>
                <c:pt idx="177">
                  <c:v>588.84365535558493</c:v>
                </c:pt>
                <c:pt idx="178">
                  <c:v>602.55958607435355</c:v>
                </c:pt>
                <c:pt idx="179">
                  <c:v>616.59500186147773</c:v>
                </c:pt>
                <c:pt idx="180">
                  <c:v>630.95734448018868</c:v>
                </c:pt>
                <c:pt idx="181">
                  <c:v>645.65422903465083</c:v>
                </c:pt>
                <c:pt idx="182">
                  <c:v>660.69344800759109</c:v>
                </c:pt>
                <c:pt idx="183">
                  <c:v>676.08297539197679</c:v>
                </c:pt>
                <c:pt idx="184">
                  <c:v>691.83097091893126</c:v>
                </c:pt>
                <c:pt idx="185">
                  <c:v>707.94578438413259</c:v>
                </c:pt>
                <c:pt idx="186">
                  <c:v>724.43596007498434</c:v>
                </c:pt>
                <c:pt idx="187">
                  <c:v>741.3102413009118</c:v>
                </c:pt>
                <c:pt idx="188">
                  <c:v>758.57757502917775</c:v>
                </c:pt>
                <c:pt idx="189">
                  <c:v>776.24711662868572</c:v>
                </c:pt>
                <c:pt idx="190">
                  <c:v>794.32823472427515</c:v>
                </c:pt>
                <c:pt idx="191">
                  <c:v>812.83051616409261</c:v>
                </c:pt>
                <c:pt idx="192">
                  <c:v>831.76377110266412</c:v>
                </c:pt>
                <c:pt idx="193">
                  <c:v>851.13803820236933</c:v>
                </c:pt>
                <c:pt idx="194">
                  <c:v>870.96358995607341</c:v>
                </c:pt>
                <c:pt idx="195">
                  <c:v>891.25093813373792</c:v>
                </c:pt>
                <c:pt idx="196">
                  <c:v>912.01083935590179</c:v>
                </c:pt>
                <c:pt idx="197">
                  <c:v>933.25430079698299</c:v>
                </c:pt>
                <c:pt idx="198">
                  <c:v>954.99258602142754</c:v>
                </c:pt>
                <c:pt idx="199">
                  <c:v>977.23722095580194</c:v>
                </c:pt>
                <c:pt idx="200">
                  <c:v>1000</c:v>
                </c:pt>
                <c:pt idx="201">
                  <c:v>1023.2929922807541</c:v>
                </c:pt>
                <c:pt idx="202">
                  <c:v>1047.1285480508993</c:v>
                </c:pt>
                <c:pt idx="203">
                  <c:v>1071.5193052376062</c:v>
                </c:pt>
                <c:pt idx="204">
                  <c:v>1096.4781961431847</c:v>
                </c:pt>
                <c:pt idx="205">
                  <c:v>1122.0184543019632</c:v>
                </c:pt>
                <c:pt idx="206">
                  <c:v>1148.1536214968821</c:v>
                </c:pt>
                <c:pt idx="207">
                  <c:v>1174.8975549395288</c:v>
                </c:pt>
                <c:pt idx="208">
                  <c:v>1202.264434617412</c:v>
                </c:pt>
                <c:pt idx="209">
                  <c:v>1230.2687708123808</c:v>
                </c:pt>
                <c:pt idx="210">
                  <c:v>1258.9254117941662</c:v>
                </c:pt>
                <c:pt idx="211">
                  <c:v>1288.2495516931326</c:v>
                </c:pt>
                <c:pt idx="212">
                  <c:v>1318.2567385564057</c:v>
                </c:pt>
                <c:pt idx="213">
                  <c:v>1348.9628825916523</c:v>
                </c:pt>
                <c:pt idx="214">
                  <c:v>1380.3842646028831</c:v>
                </c:pt>
                <c:pt idx="215">
                  <c:v>1412.5375446227524</c:v>
                </c:pt>
                <c:pt idx="216">
                  <c:v>1445.4397707459254</c:v>
                </c:pt>
                <c:pt idx="217">
                  <c:v>1479.1083881682052</c:v>
                </c:pt>
                <c:pt idx="218">
                  <c:v>1513.5612484362057</c:v>
                </c:pt>
                <c:pt idx="219">
                  <c:v>1548.8166189124788</c:v>
                </c:pt>
                <c:pt idx="220">
                  <c:v>1584.8931924611106</c:v>
                </c:pt>
                <c:pt idx="221">
                  <c:v>1621.8100973589271</c:v>
                </c:pt>
                <c:pt idx="222">
                  <c:v>1659.5869074375573</c:v>
                </c:pt>
                <c:pt idx="223">
                  <c:v>1698.243652461741</c:v>
                </c:pt>
                <c:pt idx="224">
                  <c:v>1737.8008287493717</c:v>
                </c:pt>
                <c:pt idx="225">
                  <c:v>1778.2794100389192</c:v>
                </c:pt>
                <c:pt idx="226">
                  <c:v>1819.7008586099794</c:v>
                </c:pt>
                <c:pt idx="227">
                  <c:v>1862.087136662863</c:v>
                </c:pt>
                <c:pt idx="228">
                  <c:v>1905.4607179632424</c:v>
                </c:pt>
                <c:pt idx="229">
                  <c:v>1949.8445997580404</c:v>
                </c:pt>
                <c:pt idx="230">
                  <c:v>1995.2623149688743</c:v>
                </c:pt>
                <c:pt idx="231">
                  <c:v>2041.7379446695238</c:v>
                </c:pt>
                <c:pt idx="232">
                  <c:v>2089.2961308540334</c:v>
                </c:pt>
                <c:pt idx="233">
                  <c:v>2137.9620895022258</c:v>
                </c:pt>
                <c:pt idx="234">
                  <c:v>2187.761623949546</c:v>
                </c:pt>
                <c:pt idx="235">
                  <c:v>2238.7211385683327</c:v>
                </c:pt>
                <c:pt idx="236">
                  <c:v>2290.8676527677658</c:v>
                </c:pt>
                <c:pt idx="237">
                  <c:v>2344.2288153199142</c:v>
                </c:pt>
                <c:pt idx="238">
                  <c:v>2398.8329190194822</c:v>
                </c:pt>
                <c:pt idx="239">
                  <c:v>2454.7089156850216</c:v>
                </c:pt>
                <c:pt idx="240">
                  <c:v>2511.8864315095711</c:v>
                </c:pt>
                <c:pt idx="241">
                  <c:v>2570.3957827688546</c:v>
                </c:pt>
                <c:pt idx="242">
                  <c:v>2630.2679918953718</c:v>
                </c:pt>
                <c:pt idx="243">
                  <c:v>2691.5348039269052</c:v>
                </c:pt>
                <c:pt idx="244">
                  <c:v>2754.2287033381558</c:v>
                </c:pt>
                <c:pt idx="245">
                  <c:v>2818.3829312644425</c:v>
                </c:pt>
                <c:pt idx="246">
                  <c:v>2884.0315031265945</c:v>
                </c:pt>
                <c:pt idx="247">
                  <c:v>2951.2092266663731</c:v>
                </c:pt>
                <c:pt idx="248">
                  <c:v>3019.951720402003</c:v>
                </c:pt>
                <c:pt idx="249">
                  <c:v>3090.295432513577</c:v>
                </c:pt>
                <c:pt idx="250">
                  <c:v>3162.2776601683654</c:v>
                </c:pt>
                <c:pt idx="251">
                  <c:v>3235.9365692962679</c:v>
                </c:pt>
                <c:pt idx="252">
                  <c:v>3311.3112148258956</c:v>
                </c:pt>
                <c:pt idx="253">
                  <c:v>3388.4415613920096</c:v>
                </c:pt>
                <c:pt idx="254">
                  <c:v>3467.3685045252992</c:v>
                </c:pt>
                <c:pt idx="255">
                  <c:v>3548.1338923357371</c:v>
                </c:pt>
                <c:pt idx="256">
                  <c:v>3630.7805477009952</c:v>
                </c:pt>
                <c:pt idx="257">
                  <c:v>3715.3522909717071</c:v>
                </c:pt>
                <c:pt idx="258">
                  <c:v>3801.8939632055922</c:v>
                </c:pt>
                <c:pt idx="259">
                  <c:v>3890.451449942786</c:v>
                </c:pt>
                <c:pt idx="260">
                  <c:v>3981.071705534951</c:v>
                </c:pt>
                <c:pt idx="261">
                  <c:v>4073.8027780411048</c:v>
                </c:pt>
                <c:pt idx="262">
                  <c:v>4168.693834703331</c:v>
                </c:pt>
                <c:pt idx="263">
                  <c:v>4265.7951880159035</c:v>
                </c:pt>
                <c:pt idx="264">
                  <c:v>4365.158322401634</c:v>
                </c:pt>
                <c:pt idx="265">
                  <c:v>4466.8359215096052</c:v>
                </c:pt>
                <c:pt idx="266">
                  <c:v>4570.8818961487232</c:v>
                </c:pt>
                <c:pt idx="267">
                  <c:v>4677.3514128719544</c:v>
                </c:pt>
                <c:pt idx="268">
                  <c:v>4786.3009232263539</c:v>
                </c:pt>
                <c:pt idx="269">
                  <c:v>4897.7881936844324</c:v>
                </c:pt>
                <c:pt idx="270">
                  <c:v>5011.8723362726905</c:v>
                </c:pt>
                <c:pt idx="271">
                  <c:v>5128.6138399136153</c:v>
                </c:pt>
                <c:pt idx="272">
                  <c:v>5248.0746024976916</c:v>
                </c:pt>
                <c:pt idx="273">
                  <c:v>5370.3179637024932</c:v>
                </c:pt>
                <c:pt idx="274">
                  <c:v>5495.4087385762095</c:v>
                </c:pt>
                <c:pt idx="275">
                  <c:v>5623.4132519034529</c:v>
                </c:pt>
                <c:pt idx="276">
                  <c:v>5754.3993733715297</c:v>
                </c:pt>
                <c:pt idx="277">
                  <c:v>5888.43655355585</c:v>
                </c:pt>
                <c:pt idx="278">
                  <c:v>6025.595860743535</c:v>
                </c:pt>
                <c:pt idx="279">
                  <c:v>6165.9500186147779</c:v>
                </c:pt>
                <c:pt idx="280">
                  <c:v>6309.5734448018875</c:v>
                </c:pt>
                <c:pt idx="281">
                  <c:v>6456.5422903465087</c:v>
                </c:pt>
                <c:pt idx="282">
                  <c:v>6606.9344800759118</c:v>
                </c:pt>
                <c:pt idx="283">
                  <c:v>6760.8297539197674</c:v>
                </c:pt>
                <c:pt idx="284">
                  <c:v>6918.3097091893123</c:v>
                </c:pt>
                <c:pt idx="285">
                  <c:v>7079.4578438413255</c:v>
                </c:pt>
                <c:pt idx="286">
                  <c:v>7244.3596007498436</c:v>
                </c:pt>
                <c:pt idx="287">
                  <c:v>7413.1024130091182</c:v>
                </c:pt>
                <c:pt idx="288">
                  <c:v>7585.7757502917784</c:v>
                </c:pt>
                <c:pt idx="289">
                  <c:v>7762.4711662868567</c:v>
                </c:pt>
                <c:pt idx="290">
                  <c:v>7943.2823472427517</c:v>
                </c:pt>
                <c:pt idx="291">
                  <c:v>8128.3051616409257</c:v>
                </c:pt>
                <c:pt idx="292">
                  <c:v>8317.6377110266421</c:v>
                </c:pt>
                <c:pt idx="293">
                  <c:v>8511.3803820236935</c:v>
                </c:pt>
                <c:pt idx="294">
                  <c:v>8709.6358995607334</c:v>
                </c:pt>
                <c:pt idx="295">
                  <c:v>8912.5093813373787</c:v>
                </c:pt>
                <c:pt idx="296">
                  <c:v>9120.1083935590177</c:v>
                </c:pt>
                <c:pt idx="297">
                  <c:v>9332.5430079698308</c:v>
                </c:pt>
                <c:pt idx="298">
                  <c:v>9549.9258602142745</c:v>
                </c:pt>
                <c:pt idx="299">
                  <c:v>9772.3722095580197</c:v>
                </c:pt>
                <c:pt idx="300">
                  <c:v>10000</c:v>
                </c:pt>
                <c:pt idx="301">
                  <c:v>10232.929922807542</c:v>
                </c:pt>
                <c:pt idx="302">
                  <c:v>10471.285480508994</c:v>
                </c:pt>
                <c:pt idx="303">
                  <c:v>10715.193052376062</c:v>
                </c:pt>
                <c:pt idx="304">
                  <c:v>10964.781961431847</c:v>
                </c:pt>
                <c:pt idx="305">
                  <c:v>11220.184543019632</c:v>
                </c:pt>
                <c:pt idx="306">
                  <c:v>11481.536214968821</c:v>
                </c:pt>
                <c:pt idx="307">
                  <c:v>11748.975549395289</c:v>
                </c:pt>
                <c:pt idx="308">
                  <c:v>12022.64434617412</c:v>
                </c:pt>
                <c:pt idx="309">
                  <c:v>12302.687708123807</c:v>
                </c:pt>
                <c:pt idx="310">
                  <c:v>12589.254117941662</c:v>
                </c:pt>
                <c:pt idx="311">
                  <c:v>12882.495516931327</c:v>
                </c:pt>
                <c:pt idx="312">
                  <c:v>13182.567385564056</c:v>
                </c:pt>
                <c:pt idx="313">
                  <c:v>13489.628825916521</c:v>
                </c:pt>
                <c:pt idx="314">
                  <c:v>13803.842646028832</c:v>
                </c:pt>
                <c:pt idx="315">
                  <c:v>14125.375446227525</c:v>
                </c:pt>
                <c:pt idx="316">
                  <c:v>14454.397707459255</c:v>
                </c:pt>
                <c:pt idx="317">
                  <c:v>14791.083881682052</c:v>
                </c:pt>
                <c:pt idx="318">
                  <c:v>15135.612484362058</c:v>
                </c:pt>
                <c:pt idx="319">
                  <c:v>15488.166189124788</c:v>
                </c:pt>
                <c:pt idx="320">
                  <c:v>15848.931924611106</c:v>
                </c:pt>
                <c:pt idx="321">
                  <c:v>16218.100973589271</c:v>
                </c:pt>
                <c:pt idx="322">
                  <c:v>16595.869074375572</c:v>
                </c:pt>
                <c:pt idx="323">
                  <c:v>16982.436524617409</c:v>
                </c:pt>
                <c:pt idx="324">
                  <c:v>17378.008287493718</c:v>
                </c:pt>
                <c:pt idx="325">
                  <c:v>17782.794100389194</c:v>
                </c:pt>
                <c:pt idx="326">
                  <c:v>18197.008586099793</c:v>
                </c:pt>
                <c:pt idx="327">
                  <c:v>18620.871366628631</c:v>
                </c:pt>
                <c:pt idx="328">
                  <c:v>19054.607179632425</c:v>
                </c:pt>
                <c:pt idx="329">
                  <c:v>19498.445997580406</c:v>
                </c:pt>
                <c:pt idx="330">
                  <c:v>19952.623149688745</c:v>
                </c:pt>
                <c:pt idx="331">
                  <c:v>20417.379446695239</c:v>
                </c:pt>
                <c:pt idx="332">
                  <c:v>20892.961308540333</c:v>
                </c:pt>
                <c:pt idx="333">
                  <c:v>21379.620895022261</c:v>
                </c:pt>
                <c:pt idx="334">
                  <c:v>21877.616239495459</c:v>
                </c:pt>
                <c:pt idx="335">
                  <c:v>22387.211385683328</c:v>
                </c:pt>
                <c:pt idx="336">
                  <c:v>22908.676527677657</c:v>
                </c:pt>
                <c:pt idx="337">
                  <c:v>23442.288153199144</c:v>
                </c:pt>
                <c:pt idx="338">
                  <c:v>23988.329190194825</c:v>
                </c:pt>
                <c:pt idx="339">
                  <c:v>24547.089156850216</c:v>
                </c:pt>
                <c:pt idx="340">
                  <c:v>25118.864315095714</c:v>
                </c:pt>
                <c:pt idx="341">
                  <c:v>25703.957827688548</c:v>
                </c:pt>
                <c:pt idx="342">
                  <c:v>26302.67991895372</c:v>
                </c:pt>
                <c:pt idx="343">
                  <c:v>26915.348039269054</c:v>
                </c:pt>
                <c:pt idx="344">
                  <c:v>27542.287033381555</c:v>
                </c:pt>
                <c:pt idx="345">
                  <c:v>28183.829312644426</c:v>
                </c:pt>
                <c:pt idx="346">
                  <c:v>28840.315031265945</c:v>
                </c:pt>
                <c:pt idx="347">
                  <c:v>29512.092266663731</c:v>
                </c:pt>
                <c:pt idx="348">
                  <c:v>30199.51720402003</c:v>
                </c:pt>
                <c:pt idx="349">
                  <c:v>30902.954325135772</c:v>
                </c:pt>
                <c:pt idx="350">
                  <c:v>31622.776601683654</c:v>
                </c:pt>
                <c:pt idx="351">
                  <c:v>32359.365692962681</c:v>
                </c:pt>
                <c:pt idx="352">
                  <c:v>33113.112148258959</c:v>
                </c:pt>
                <c:pt idx="353">
                  <c:v>33884.415613920093</c:v>
                </c:pt>
                <c:pt idx="354">
                  <c:v>34673.685045252991</c:v>
                </c:pt>
                <c:pt idx="355">
                  <c:v>35481.338923357376</c:v>
                </c:pt>
                <c:pt idx="356">
                  <c:v>36307.805477009955</c:v>
                </c:pt>
                <c:pt idx="357">
                  <c:v>37153.522909717067</c:v>
                </c:pt>
                <c:pt idx="358">
                  <c:v>38018.939632055924</c:v>
                </c:pt>
                <c:pt idx="359">
                  <c:v>38904.51449942786</c:v>
                </c:pt>
                <c:pt idx="360">
                  <c:v>39810.717055349509</c:v>
                </c:pt>
                <c:pt idx="361">
                  <c:v>40738.027780411052</c:v>
                </c:pt>
                <c:pt idx="362">
                  <c:v>41686.938347033305</c:v>
                </c:pt>
                <c:pt idx="363">
                  <c:v>42657.951880159031</c:v>
                </c:pt>
                <c:pt idx="364">
                  <c:v>43651.583224016344</c:v>
                </c:pt>
                <c:pt idx="365">
                  <c:v>44668.359215096054</c:v>
                </c:pt>
                <c:pt idx="366">
                  <c:v>45708.818961487232</c:v>
                </c:pt>
                <c:pt idx="367">
                  <c:v>46773.514128719544</c:v>
                </c:pt>
                <c:pt idx="368">
                  <c:v>47863.009232263539</c:v>
                </c:pt>
                <c:pt idx="369">
                  <c:v>48977.881936844322</c:v>
                </c:pt>
                <c:pt idx="370">
                  <c:v>50118.723362726909</c:v>
                </c:pt>
                <c:pt idx="371">
                  <c:v>51286.138399136158</c:v>
                </c:pt>
                <c:pt idx="372">
                  <c:v>52480.746024976914</c:v>
                </c:pt>
                <c:pt idx="373">
                  <c:v>53703.179637024929</c:v>
                </c:pt>
                <c:pt idx="374">
                  <c:v>54954.087385762097</c:v>
                </c:pt>
                <c:pt idx="375">
                  <c:v>56234.132519034531</c:v>
                </c:pt>
                <c:pt idx="376">
                  <c:v>57543.993733715295</c:v>
                </c:pt>
                <c:pt idx="377">
                  <c:v>58884.3655355585</c:v>
                </c:pt>
                <c:pt idx="378">
                  <c:v>60255.95860743535</c:v>
                </c:pt>
                <c:pt idx="379">
                  <c:v>61659.500186147779</c:v>
                </c:pt>
                <c:pt idx="380">
                  <c:v>63095.734448018869</c:v>
                </c:pt>
                <c:pt idx="381">
                  <c:v>64565.422903465085</c:v>
                </c:pt>
                <c:pt idx="382">
                  <c:v>66069.344800759107</c:v>
                </c:pt>
                <c:pt idx="383">
                  <c:v>67608.29753919768</c:v>
                </c:pt>
                <c:pt idx="384">
                  <c:v>69183.097091893127</c:v>
                </c:pt>
                <c:pt idx="385">
                  <c:v>70794.578438413257</c:v>
                </c:pt>
                <c:pt idx="386">
                  <c:v>72443.596007498432</c:v>
                </c:pt>
                <c:pt idx="387">
                  <c:v>74131.024130091173</c:v>
                </c:pt>
                <c:pt idx="388">
                  <c:v>75857.757502917782</c:v>
                </c:pt>
                <c:pt idx="389">
                  <c:v>77624.711662868562</c:v>
                </c:pt>
                <c:pt idx="390">
                  <c:v>79432.823472427524</c:v>
                </c:pt>
                <c:pt idx="391">
                  <c:v>81283.051616409255</c:v>
                </c:pt>
                <c:pt idx="392">
                  <c:v>83176.377110266418</c:v>
                </c:pt>
                <c:pt idx="393">
                  <c:v>85113.803820236935</c:v>
                </c:pt>
                <c:pt idx="394">
                  <c:v>87096.358995607341</c:v>
                </c:pt>
                <c:pt idx="395">
                  <c:v>89125.093813373795</c:v>
                </c:pt>
                <c:pt idx="396">
                  <c:v>91201.083935590184</c:v>
                </c:pt>
                <c:pt idx="397">
                  <c:v>93325.430079698301</c:v>
                </c:pt>
                <c:pt idx="398">
                  <c:v>95499.258602142756</c:v>
                </c:pt>
                <c:pt idx="399">
                  <c:v>97723.722095580189</c:v>
                </c:pt>
              </c:numCache>
            </c:numRef>
          </c:xVal>
          <c:yVal>
            <c:numRef>
              <c:f>SheetDCM!$O$10:$O$409</c:f>
              <c:numCache>
                <c:formatCode>General</c:formatCode>
                <c:ptCount val="400"/>
                <c:pt idx="0">
                  <c:v>6.1129449454482039</c:v>
                </c:pt>
                <c:pt idx="1">
                  <c:v>6.1117907451080864</c:v>
                </c:pt>
                <c:pt idx="2">
                  <c:v>6.1105824777982942</c:v>
                </c:pt>
                <c:pt idx="3">
                  <c:v>6.1093176269439304</c:v>
                </c:pt>
                <c:pt idx="4">
                  <c:v>6.1079935603793096</c:v>
                </c:pt>
                <c:pt idx="5">
                  <c:v>6.1066075251865488</c:v>
                </c:pt>
                <c:pt idx="6">
                  <c:v>6.1051566423179224</c:v>
                </c:pt>
                <c:pt idx="7">
                  <c:v>6.1036379009942117</c:v>
                </c:pt>
                <c:pt idx="8">
                  <c:v>6.1020481528713519</c:v>
                </c:pt>
                <c:pt idx="9">
                  <c:v>6.100384105967338</c:v>
                </c:pt>
                <c:pt idx="10">
                  <c:v>6.0986423183413869</c:v>
                </c:pt>
                <c:pt idx="11">
                  <c:v>6.0968191915172874</c:v>
                </c:pt>
                <c:pt idx="12">
                  <c:v>6.0949109636426435</c:v>
                </c:pt>
                <c:pt idx="13">
                  <c:v>6.0929137023759008</c:v>
                </c:pt>
                <c:pt idx="14">
                  <c:v>6.090823297492852</c:v>
                </c:pt>
                <c:pt idx="15">
                  <c:v>6.0886354532044198</c:v>
                </c:pt>
                <c:pt idx="16">
                  <c:v>6.0863456801775957</c:v>
                </c:pt>
                <c:pt idx="17">
                  <c:v>6.0839492872514578</c:v>
                </c:pt>
                <c:pt idx="18">
                  <c:v>6.0814413728403238</c:v>
                </c:pt>
                <c:pt idx="19">
                  <c:v>6.0788168160163885</c:v>
                </c:pt>
                <c:pt idx="20">
                  <c:v>6.076070267264293</c:v>
                </c:pt>
                <c:pt idx="21">
                  <c:v>6.0731961389005171</c:v>
                </c:pt>
                <c:pt idx="22">
                  <c:v>6.0701885951507828</c:v>
                </c:pt>
                <c:pt idx="23">
                  <c:v>6.0670415418791235</c:v>
                </c:pt>
                <c:pt idx="24">
                  <c:v>6.0637486159628509</c:v>
                </c:pt>
                <c:pt idx="25">
                  <c:v>6.060303174308185</c:v>
                </c:pt>
                <c:pt idx="26">
                  <c:v>6.0566982825021798</c:v>
                </c:pt>
                <c:pt idx="27">
                  <c:v>6.0529267030972003</c:v>
                </c:pt>
                <c:pt idx="28">
                  <c:v>6.0489808835253847</c:v>
                </c:pt>
                <c:pt idx="29">
                  <c:v>6.0448529436414269</c:v>
                </c:pt>
                <c:pt idx="30">
                  <c:v>6.040534662893295</c:v>
                </c:pt>
                <c:pt idx="31">
                  <c:v>6.0360174671218925</c:v>
                </c:pt>
                <c:pt idx="32">
                  <c:v>6.0312924149920919</c:v>
                </c:pt>
                <c:pt idx="33">
                  <c:v>6.026350184059388</c:v>
                </c:pt>
                <c:pt idx="34">
                  <c:v>6.0211810564782269</c:v>
                </c:pt>
                <c:pt idx="35">
                  <c:v>6.0157749043601028</c:v>
                </c:pt>
                <c:pt idx="36">
                  <c:v>6.0101211747919674</c:v>
                </c:pt>
                <c:pt idx="37">
                  <c:v>6.0042088745277891</c:v>
                </c:pt>
                <c:pt idx="38">
                  <c:v>5.9980265543690319</c:v>
                </c:pt>
                <c:pt idx="39">
                  <c:v>5.9915622932527848</c:v>
                </c:pt>
                <c:pt idx="40">
                  <c:v>5.9848036820694546</c:v>
                </c:pt>
                <c:pt idx="41">
                  <c:v>5.9777378072356582</c:v>
                </c:pt>
                <c:pt idx="42">
                  <c:v>5.9703512340515852</c:v>
                </c:pt>
                <c:pt idx="43">
                  <c:v>5.9626299898764614</c:v>
                </c:pt>
                <c:pt idx="44">
                  <c:v>5.9545595471600512</c:v>
                </c:pt>
                <c:pt idx="45">
                  <c:v>5.9461248063729677</c:v>
                </c:pt>
                <c:pt idx="46">
                  <c:v>5.9373100788837139</c:v>
                </c:pt>
                <c:pt idx="47">
                  <c:v>5.9280990698357883</c:v>
                </c:pt>
                <c:pt idx="48">
                  <c:v>5.9184748610840012</c:v>
                </c:pt>
                <c:pt idx="49">
                  <c:v>5.9084198942552622</c:v>
                </c:pt>
                <c:pt idx="50">
                  <c:v>5.8979159540056392</c:v>
                </c:pt>
                <c:pt idx="51">
                  <c:v>5.8869441515521785</c:v>
                </c:pt>
                <c:pt idx="52">
                  <c:v>5.8754849085651948</c:v>
                </c:pt>
                <c:pt idx="53">
                  <c:v>5.8635179415141589</c:v>
                </c:pt>
                <c:pt idx="54">
                  <c:v>5.851022246567867</c:v>
                </c:pt>
                <c:pt idx="55">
                  <c:v>5.8379760851577265</c:v>
                </c:pt>
                <c:pt idx="56">
                  <c:v>5.824356970320963</c:v>
                </c:pt>
                <c:pt idx="57">
                  <c:v>5.8101416539489588</c:v>
                </c:pt>
                <c:pt idx="58">
                  <c:v>5.795306115074272</c:v>
                </c:pt>
                <c:pt idx="59">
                  <c:v>5.7798255493384163</c:v>
                </c:pt>
                <c:pt idx="60">
                  <c:v>5.7636743597908113</c:v>
                </c:pt>
                <c:pt idx="61">
                  <c:v>5.7468261491776591</c:v>
                </c:pt>
                <c:pt idx="62">
                  <c:v>5.729253713887478</c:v>
                </c:pt>
                <c:pt idx="63">
                  <c:v>5.7109290397278549</c:v>
                </c:pt>
                <c:pt idx="64">
                  <c:v>5.6918232997151676</c:v>
                </c:pt>
                <c:pt idx="65">
                  <c:v>5.6719068540656341</c:v>
                </c:pt>
                <c:pt idx="66">
                  <c:v>5.6511492525820497</c:v>
                </c:pt>
                <c:pt idx="67">
                  <c:v>5.6295192396355187</c:v>
                </c:pt>
                <c:pt idx="68">
                  <c:v>5.6069847619452906</c:v>
                </c:pt>
                <c:pt idx="69">
                  <c:v>5.5835129793625793</c:v>
                </c:pt>
                <c:pt idx="70">
                  <c:v>5.5590702788652502</c:v>
                </c:pt>
                <c:pt idx="71">
                  <c:v>5.5336222919697287</c:v>
                </c:pt>
                <c:pt idx="72">
                  <c:v>5.5071339157641326</c:v>
                </c:pt>
                <c:pt idx="73">
                  <c:v>5.4795693377619319</c:v>
                </c:pt>
                <c:pt idx="74">
                  <c:v>5.4508920647686665</c:v>
                </c:pt>
                <c:pt idx="75">
                  <c:v>5.4210649559448845</c:v>
                </c:pt>
                <c:pt idx="76">
                  <c:v>5.3900502602362188</c:v>
                </c:pt>
                <c:pt idx="77">
                  <c:v>5.3578096583265111</c:v>
                </c:pt>
                <c:pt idx="78">
                  <c:v>5.3243043092518425</c:v>
                </c:pt>
                <c:pt idx="79">
                  <c:v>5.289494901791878</c:v>
                </c:pt>
                <c:pt idx="80">
                  <c:v>5.2533417107302469</c:v>
                </c:pt>
                <c:pt idx="81">
                  <c:v>5.2158046580476345</c:v>
                </c:pt>
                <c:pt idx="82">
                  <c:v>5.1768433790796706</c:v>
                </c:pt>
                <c:pt idx="83">
                  <c:v>5.136417293636856</c:v>
                </c:pt>
                <c:pt idx="84">
                  <c:v>5.0944856820453381</c:v>
                </c:pt>
                <c:pt idx="85">
                  <c:v>5.0510077660262178</c:v>
                </c:pt>
                <c:pt idx="86">
                  <c:v>5.0059427942863879</c:v>
                </c:pt>
                <c:pt idx="87">
                  <c:v>4.959250132647143</c:v>
                </c:pt>
                <c:pt idx="88">
                  <c:v>4.9108893584874505</c:v>
                </c:pt>
                <c:pt idx="89">
                  <c:v>4.8608203592276675</c:v>
                </c:pt>
                <c:pt idx="90">
                  <c:v>4.8090034345271988</c:v>
                </c:pt>
                <c:pt idx="91">
                  <c:v>4.7553994018165744</c:v>
                </c:pt>
                <c:pt idx="92">
                  <c:v>4.6999697047314886</c:v>
                </c:pt>
                <c:pt idx="93">
                  <c:v>4.6426765239641599</c:v>
                </c:pt>
                <c:pt idx="94">
                  <c:v>4.5834828899968594</c:v>
                </c:pt>
                <c:pt idx="95">
                  <c:v>4.5223527971344559</c:v>
                </c:pt>
                <c:pt idx="96">
                  <c:v>4.4592513182079809</c:v>
                </c:pt>
                <c:pt idx="97">
                  <c:v>4.3941447192810434</c:v>
                </c:pt>
                <c:pt idx="98">
                  <c:v>4.3270005736554751</c:v>
                </c:pt>
                <c:pt idx="99">
                  <c:v>4.2577878744436362</c:v>
                </c:pt>
                <c:pt idx="100">
                  <c:v>4.1864771449523266</c:v>
                </c:pt>
                <c:pt idx="101">
                  <c:v>4.1130405461089552</c:v>
                </c:pt>
                <c:pt idx="102">
                  <c:v>4.0374519801535795</c:v>
                </c:pt>
                <c:pt idx="103">
                  <c:v>3.959687189824094</c:v>
                </c:pt>
                <c:pt idx="104">
                  <c:v>3.8797238522724249</c:v>
                </c:pt>
                <c:pt idx="105">
                  <c:v>3.7975416669716928</c:v>
                </c:pt>
                <c:pt idx="106">
                  <c:v>3.7131224369048974</c:v>
                </c:pt>
                <c:pt idx="107">
                  <c:v>3.6264501423661062</c:v>
                </c:pt>
                <c:pt idx="108">
                  <c:v>3.5375110067548126</c:v>
                </c:pt>
                <c:pt idx="109">
                  <c:v>3.4462935538025317</c:v>
                </c:pt>
                <c:pt idx="110">
                  <c:v>3.3527886557371049</c:v>
                </c:pt>
                <c:pt idx="111">
                  <c:v>3.2569895719640822</c:v>
                </c:pt>
                <c:pt idx="112">
                  <c:v>3.1588919779245224</c:v>
                </c:pt>
                <c:pt idx="113">
                  <c:v>3.0584939838737024</c:v>
                </c:pt>
                <c:pt idx="114">
                  <c:v>2.9557961434145392</c:v>
                </c:pt>
                <c:pt idx="115">
                  <c:v>2.8508014517108564</c:v>
                </c:pt>
                <c:pt idx="116">
                  <c:v>2.7435153333987876</c:v>
                </c:pt>
                <c:pt idx="117">
                  <c:v>2.6339456203068519</c:v>
                </c:pt>
                <c:pt idx="118">
                  <c:v>2.5221025191862863</c:v>
                </c:pt>
                <c:pt idx="119">
                  <c:v>2.4079985697408817</c:v>
                </c:pt>
                <c:pt idx="120">
                  <c:v>2.291648593329024</c:v>
                </c:pt>
                <c:pt idx="121">
                  <c:v>2.1730696327883141</c:v>
                </c:pt>
                <c:pt idx="122">
                  <c:v>2.0522808839043987</c:v>
                </c:pt>
                <c:pt idx="123">
                  <c:v>1.929303619109074</c:v>
                </c:pt>
                <c:pt idx="124">
                  <c:v>1.8041611040477741</c:v>
                </c:pt>
                <c:pt idx="125">
                  <c:v>1.6768785077029236</c:v>
                </c:pt>
                <c:pt idx="126">
                  <c:v>1.5474828067962474</c:v>
                </c:pt>
                <c:pt idx="127">
                  <c:v>1.4160026852205339</c:v>
                </c:pt>
                <c:pt idx="128">
                  <c:v>1.2824684292689181</c:v>
                </c:pt>
                <c:pt idx="129">
                  <c:v>1.1469118194380556</c:v>
                </c:pt>
                <c:pt idx="130">
                  <c:v>1.0093660195806202</c:v>
                </c:pt>
                <c:pt idx="131">
                  <c:v>0.86986546417301569</c:v>
                </c:pt>
                <c:pt idx="132">
                  <c:v>0.72844574444661736</c:v>
                </c:pt>
                <c:pt idx="133">
                  <c:v>0.58514349410590172</c:v>
                </c:pt>
                <c:pt idx="134">
                  <c:v>0.43999627532517394</c:v>
                </c:pt>
                <c:pt idx="135">
                  <c:v>0.29304246567848019</c:v>
                </c:pt>
                <c:pt idx="136">
                  <c:v>0.14432114661512407</c:v>
                </c:pt>
                <c:pt idx="137">
                  <c:v>-6.128005952922495E-3</c:v>
                </c:pt>
                <c:pt idx="138">
                  <c:v>-0.15826482843429315</c:v>
                </c:pt>
                <c:pt idx="139">
                  <c:v>-0.31204877324618646</c:v>
                </c:pt>
                <c:pt idx="140">
                  <c:v>-0.46743900899334112</c:v>
                </c:pt>
                <c:pt idx="141">
                  <c:v>-0.62439451677747881</c:v>
                </c:pt>
                <c:pt idx="142">
                  <c:v>-0.78287418232940853</c:v>
                </c:pt>
                <c:pt idx="143">
                  <c:v>-0.94283688370779373</c:v>
                </c:pt>
                <c:pt idx="144">
                  <c:v>-1.1042415743590921</c:v>
                </c:pt>
                <c:pt idx="145">
                  <c:v>-1.2670473613814706</c:v>
                </c:pt>
                <c:pt idx="146">
                  <c:v>-1.4312135788815117</c:v>
                </c:pt>
                <c:pt idx="147">
                  <c:v>-1.596699856355746</c:v>
                </c:pt>
                <c:pt idx="148">
                  <c:v>-1.7634661820691164</c:v>
                </c:pt>
                <c:pt idx="149">
                  <c:v>-1.9314729614395933</c:v>
                </c:pt>
                <c:pt idx="150">
                  <c:v>-2.1006810704714911</c:v>
                </c:pt>
                <c:pt idx="151">
                  <c:v>-2.2710519043103856</c:v>
                </c:pt>
                <c:pt idx="152">
                  <c:v>-2.4425474210191189</c:v>
                </c:pt>
                <c:pt idx="153">
                  <c:v>-2.615130180697764</c:v>
                </c:pt>
                <c:pt idx="154">
                  <c:v>-2.7887633800904048</c:v>
                </c:pt>
                <c:pt idx="155">
                  <c:v>-2.9634108828384846</c:v>
                </c:pt>
                <c:pt idx="156">
                  <c:v>-3.1390372455542503</c:v>
                </c:pt>
                <c:pt idx="157">
                  <c:v>-3.3156077398987707</c:v>
                </c:pt>
                <c:pt idx="158">
                  <c:v>-3.4930883708574161</c:v>
                </c:pt>
                <c:pt idx="159">
                  <c:v>-3.6714458914114125</c:v>
                </c:pt>
                <c:pt idx="160">
                  <c:v>-3.8506478138077456</c:v>
                </c:pt>
                <c:pt idx="161">
                  <c:v>-4.0306624176313113</c:v>
                </c:pt>
                <c:pt idx="162">
                  <c:v>-4.2114587548828988</c:v>
                </c:pt>
                <c:pt idx="163">
                  <c:v>-4.3930066522648135</c:v>
                </c:pt>
                <c:pt idx="164">
                  <c:v>-4.575276710872572</c:v>
                </c:pt>
                <c:pt idx="165">
                  <c:v>-4.7582403034868568</c:v>
                </c:pt>
                <c:pt idx="166">
                  <c:v>-4.9418695696541466</c:v>
                </c:pt>
                <c:pt idx="167">
                  <c:v>-5.1261374087383711</c:v>
                </c:pt>
                <c:pt idx="168">
                  <c:v>-5.3110174711185865</c:v>
                </c:pt>
                <c:pt idx="169">
                  <c:v>-5.4964841477003645</c:v>
                </c:pt>
                <c:pt idx="170">
                  <c:v>-5.6825125579003011</c:v>
                </c:pt>
                <c:pt idx="171">
                  <c:v>-5.869078536254948</c:v>
                </c:pt>
                <c:pt idx="172">
                  <c:v>-6.0561586177967452</c:v>
                </c:pt>
                <c:pt idx="173">
                  <c:v>-6.2437300223310865</c:v>
                </c:pt>
                <c:pt idx="174">
                  <c:v>-6.431770637739965</c:v>
                </c:pt>
                <c:pt idx="175">
                  <c:v>-6.620259002429016</c:v>
                </c:pt>
                <c:pt idx="176">
                  <c:v>-6.8091742870264582</c:v>
                </c:pt>
                <c:pt idx="177">
                  <c:v>-6.9984962754339826</c:v>
                </c:pt>
                <c:pt idx="178">
                  <c:v>-7.1882053453218431</c:v>
                </c:pt>
                <c:pt idx="179">
                  <c:v>-7.37828244815225</c:v>
                </c:pt>
                <c:pt idx="180">
                  <c:v>-7.5687090888080117</c:v>
                </c:pt>
                <c:pt idx="181">
                  <c:v>-7.7594673048958622</c:v>
                </c:pt>
                <c:pt idx="182">
                  <c:v>-7.9505396457871154</c:v>
                </c:pt>
                <c:pt idx="183">
                  <c:v>-8.1419091514518449</c:v>
                </c:pt>
                <c:pt idx="184">
                  <c:v>-8.3335593311362288</c:v>
                </c:pt>
                <c:pt idx="185">
                  <c:v>-8.5254741419271642</c:v>
                </c:pt>
                <c:pt idx="186">
                  <c:v>-8.7176379672423696</c:v>
                </c:pt>
                <c:pt idx="187">
                  <c:v>-8.9100355952792825</c:v>
                </c:pt>
                <c:pt idx="188">
                  <c:v>-9.1026521974507606</c:v>
                </c:pt>
                <c:pt idx="189">
                  <c:v>-9.2954733068314876</c:v>
                </c:pt>
                <c:pt idx="190">
                  <c:v>-9.4884847966342196</c:v>
                </c:pt>
                <c:pt idx="191">
                  <c:v>-9.6816728587315044</c:v>
                </c:pt>
                <c:pt idx="192">
                  <c:v>-9.8750239822343922</c:v>
                </c:pt>
                <c:pt idx="193">
                  <c:v>-10.068524932136654</c:v>
                </c:pt>
                <c:pt idx="194">
                  <c:v>-10.262162728029544</c:v>
                </c:pt>
                <c:pt idx="195">
                  <c:v>-10.455924622889523</c:v>
                </c:pt>
                <c:pt idx="196">
                  <c:v>-10.649798081938567</c:v>
                </c:pt>
                <c:pt idx="197">
                  <c:v>-10.843770761574342</c:v>
                </c:pt>
                <c:pt idx="198">
                  <c:v>-11.037830488365319</c:v>
                </c:pt>
                <c:pt idx="199">
                  <c:v>-11.231965238103962</c:v>
                </c:pt>
                <c:pt idx="200">
                  <c:v>-11.426163114909404</c:v>
                </c:pt>
                <c:pt idx="201">
                  <c:v>-11.620412330368845</c:v>
                </c:pt>
                <c:pt idx="202">
                  <c:v>-11.814701182707259</c:v>
                </c:pt>
                <c:pt idx="203">
                  <c:v>-12.009018035970914</c:v>
                </c:pt>
                <c:pt idx="204">
                  <c:v>-12.203351299212013</c:v>
                </c:pt>
                <c:pt idx="205">
                  <c:v>-12.397689405659039</c:v>
                </c:pt>
                <c:pt idx="206">
                  <c:v>-12.592020791857422</c:v>
                </c:pt>
                <c:pt idx="207">
                  <c:v>-12.78633387676431</c:v>
                </c:pt>
                <c:pt idx="208">
                  <c:v>-12.980617040780817</c:v>
                </c:pt>
                <c:pt idx="209">
                  <c:v>-13.174858604704893</c:v>
                </c:pt>
                <c:pt idx="210">
                  <c:v>-13.369046808587761</c:v>
                </c:pt>
                <c:pt idx="211">
                  <c:v>-13.563169790476868</c:v>
                </c:pt>
                <c:pt idx="212">
                  <c:v>-13.757215565028485</c:v>
                </c:pt>
                <c:pt idx="213">
                  <c:v>-13.951172001973308</c:v>
                </c:pt>
                <c:pt idx="214">
                  <c:v>-14.145026804418983</c:v>
                </c:pt>
                <c:pt idx="215">
                  <c:v>-14.338767486973969</c:v>
                </c:pt>
                <c:pt idx="216">
                  <c:v>-14.532381353677941</c:v>
                </c:pt>
                <c:pt idx="217">
                  <c:v>-14.725855475724966</c:v>
                </c:pt>
                <c:pt idx="218">
                  <c:v>-14.919176668966651</c:v>
                </c:pt>
                <c:pt idx="219">
                  <c:v>-15.112331471183825</c:v>
                </c:pt>
                <c:pt idx="220">
                  <c:v>-15.305306119116832</c:v>
                </c:pt>
                <c:pt idx="221">
                  <c:v>-15.498086525246087</c:v>
                </c:pt>
                <c:pt idx="222">
                  <c:v>-15.690658254316492</c:v>
                </c:pt>
                <c:pt idx="223">
                  <c:v>-15.883006499601517</c:v>
                </c:pt>
                <c:pt idx="224">
                  <c:v>-16.075116058904818</c:v>
                </c:pt>
                <c:pt idx="225">
                  <c:v>-16.26697131030015</c:v>
                </c:pt>
                <c:pt idx="226">
                  <c:v>-16.45855618761302</c:v>
                </c:pt>
                <c:pt idx="227">
                  <c:v>-16.649854155650598</c:v>
                </c:pt>
                <c:pt idx="228">
                  <c:v>-16.840848185189902</c:v>
                </c:pt>
                <c:pt idx="229">
                  <c:v>-17.031520727737867</c:v>
                </c:pt>
                <c:pt idx="230">
                  <c:v>-17.221853690080948</c:v>
                </c:pt>
                <c:pt idx="231">
                  <c:v>-17.411828408646194</c:v>
                </c:pt>
                <c:pt idx="232">
                  <c:v>-17.601425623700315</c:v>
                </c:pt>
                <c:pt idx="233">
                  <c:v>-17.790625453418322</c:v>
                </c:pt>
                <c:pt idx="234">
                  <c:v>-17.97940736785857</c:v>
                </c:pt>
                <c:pt idx="235">
                  <c:v>-18.167750162886684</c:v>
                </c:pt>
                <c:pt idx="236">
                  <c:v>-18.355631934096881</c:v>
                </c:pt>
                <c:pt idx="237">
                  <c:v>-18.543030050785585</c:v>
                </c:pt>
                <c:pt idx="238">
                  <c:v>-18.729921130038946</c:v>
                </c:pt>
                <c:pt idx="239">
                  <c:v>-18.916281011002777</c:v>
                </c:pt>
                <c:pt idx="240">
                  <c:v>-19.102084729411139</c:v>
                </c:pt>
                <c:pt idx="241">
                  <c:v>-19.287306492457056</c:v>
                </c:pt>
                <c:pt idx="242">
                  <c:v>-19.47191965409727</c:v>
                </c:pt>
                <c:pt idx="243">
                  <c:v>-19.655896690890835</c:v>
                </c:pt>
                <c:pt idx="244">
                  <c:v>-19.839209178479894</c:v>
                </c:pt>
                <c:pt idx="245">
                  <c:v>-20.021827768829823</c:v>
                </c:pt>
                <c:pt idx="246">
                  <c:v>-20.2037221683543</c:v>
                </c:pt>
                <c:pt idx="247">
                  <c:v>-20.384861117059927</c:v>
                </c:pt>
                <c:pt idx="248">
                  <c:v>-20.565212368853679</c:v>
                </c:pt>
                <c:pt idx="249">
                  <c:v>-20.744742673165089</c:v>
                </c:pt>
                <c:pt idx="250">
                  <c:v>-20.923417758043573</c:v>
                </c:pt>
                <c:pt idx="251">
                  <c:v>-21.101202314899361</c:v>
                </c:pt>
                <c:pt idx="252">
                  <c:v>-21.278059985064075</c:v>
                </c:pt>
                <c:pt idx="253">
                  <c:v>-21.453953348354354</c:v>
                </c:pt>
                <c:pt idx="254">
                  <c:v>-21.628843913827737</c:v>
                </c:pt>
                <c:pt idx="255">
                  <c:v>-21.802692112926128</c:v>
                </c:pt>
                <c:pt idx="256">
                  <c:v>-21.975457295205821</c:v>
                </c:pt>
                <c:pt idx="257">
                  <c:v>-22.147097726856874</c:v>
                </c:pt>
                <c:pt idx="258">
                  <c:v>-22.317570592215649</c:v>
                </c:pt>
                <c:pt idx="259">
                  <c:v>-22.486831998474909</c:v>
                </c:pt>
                <c:pt idx="260">
                  <c:v>-22.654836983793707</c:v>
                </c:pt>
                <c:pt idx="261">
                  <c:v>-22.821539529005737</c:v>
                </c:pt>
                <c:pt idx="262">
                  <c:v>-22.986892573118393</c:v>
                </c:pt>
                <c:pt idx="263">
                  <c:v>-23.150848032786708</c:v>
                </c:pt>
                <c:pt idx="264">
                  <c:v>-23.313356825934829</c:v>
                </c:pt>
                <c:pt idx="265">
                  <c:v>-23.474368899684016</c:v>
                </c:pt>
                <c:pt idx="266">
                  <c:v>-23.633833262729283</c:v>
                </c:pt>
                <c:pt idx="267">
                  <c:v>-23.791698022286898</c:v>
                </c:pt>
                <c:pt idx="268">
                  <c:v>-23.947910425712049</c:v>
                </c:pt>
                <c:pt idx="269">
                  <c:v>-24.102416906859887</c:v>
                </c:pt>
                <c:pt idx="270">
                  <c:v>-24.255163137233854</c:v>
                </c:pt>
                <c:pt idx="271">
                  <c:v>-24.406094081933006</c:v>
                </c:pt>
                <c:pt idx="272">
                  <c:v>-24.555154060374615</c:v>
                </c:pt>
                <c:pt idx="273">
                  <c:v>-24.702286811730602</c:v>
                </c:pt>
                <c:pt idx="274">
                  <c:v>-24.847435564975594</c:v>
                </c:pt>
                <c:pt idx="275">
                  <c:v>-24.990543113402069</c:v>
                </c:pt>
                <c:pt idx="276">
                  <c:v>-25.13155189341354</c:v>
                </c:pt>
                <c:pt idx="277">
                  <c:v>-25.270404067361248</c:v>
                </c:pt>
                <c:pt idx="278">
                  <c:v>-25.407041610143764</c:v>
                </c:pt>
                <c:pt idx="279">
                  <c:v>-25.541406399242558</c:v>
                </c:pt>
                <c:pt idx="280">
                  <c:v>-25.673440307821203</c:v>
                </c:pt>
                <c:pt idx="281">
                  <c:v>-25.803085300471956</c:v>
                </c:pt>
                <c:pt idx="282">
                  <c:v>-25.930283531151655</c:v>
                </c:pt>
                <c:pt idx="283">
                  <c:v>-26.054977442810511</c:v>
                </c:pt>
                <c:pt idx="284">
                  <c:v>-26.177109868182651</c:v>
                </c:pt>
                <c:pt idx="285">
                  <c:v>-26.296624131177758</c:v>
                </c:pt>
                <c:pt idx="286">
                  <c:v>-26.413464148289219</c:v>
                </c:pt>
                <c:pt idx="287">
                  <c:v>-26.527574529416636</c:v>
                </c:pt>
                <c:pt idx="288">
                  <c:v>-26.638900677490369</c:v>
                </c:pt>
                <c:pt idx="289">
                  <c:v>-26.747388886283431</c:v>
                </c:pt>
                <c:pt idx="290">
                  <c:v>-26.852986435801888</c:v>
                </c:pt>
                <c:pt idx="291">
                  <c:v>-26.955641684659643</c:v>
                </c:pt>
                <c:pt idx="292">
                  <c:v>-27.055304158867031</c:v>
                </c:pt>
                <c:pt idx="293">
                  <c:v>-27.151924636495124</c:v>
                </c:pt>
                <c:pt idx="294">
                  <c:v>-27.245455227719088</c:v>
                </c:pt>
                <c:pt idx="295">
                  <c:v>-27.335849449793596</c:v>
                </c:pt>
                <c:pt idx="296">
                  <c:v>-27.423062296571061</c:v>
                </c:pt>
                <c:pt idx="297">
                  <c:v>-27.507050302238248</c:v>
                </c:pt>
                <c:pt idx="298">
                  <c:v>-27.587771599017881</c:v>
                </c:pt>
                <c:pt idx="299">
                  <c:v>-27.665185968658022</c:v>
                </c:pt>
                <c:pt idx="300">
                  <c:v>-27.739254887612084</c:v>
                </c:pt>
                <c:pt idx="301">
                  <c:v>-27.80994156589426</c:v>
                </c:pt>
                <c:pt idx="302">
                  <c:v>-27.877210979679464</c:v>
                </c:pt>
                <c:pt idx="303">
                  <c:v>-27.941029897798071</c:v>
                </c:pt>
                <c:pt idx="304">
                  <c:v>-28.001366902357443</c:v>
                </c:pt>
                <c:pt idx="305">
                  <c:v>-28.058192403797776</c:v>
                </c:pt>
                <c:pt idx="306">
                  <c:v>-28.111478650761033</c:v>
                </c:pt>
                <c:pt idx="307">
                  <c:v>-28.161199735215835</c:v>
                </c:pt>
                <c:pt idx="308">
                  <c:v>-28.207331593336455</c:v>
                </c:pt>
                <c:pt idx="309">
                  <c:v>-28.249852002680598</c:v>
                </c:pt>
                <c:pt idx="310">
                  <c:v>-28.288740576245786</c:v>
                </c:pt>
                <c:pt idx="311">
                  <c:v>-28.323978754008422</c:v>
                </c:pt>
                <c:pt idx="312">
                  <c:v>-28.35554979256187</c:v>
                </c:pt>
                <c:pt idx="313">
                  <c:v>-28.383438753469399</c:v>
                </c:pt>
                <c:pt idx="314">
                  <c:v>-28.407632490935605</c:v>
                </c:pt>
                <c:pt idx="315">
                  <c:v>-28.428119639374824</c:v>
                </c:pt>
                <c:pt idx="316">
                  <c:v>-28.444890601418926</c:v>
                </c:pt>
                <c:pt idx="317">
                  <c:v>-28.457937536858875</c:v>
                </c:pt>
                <c:pt idx="318">
                  <c:v>-28.467254352957259</c:v>
                </c:pt>
                <c:pt idx="319">
                  <c:v>-28.472836696501957</c:v>
                </c:pt>
                <c:pt idx="320">
                  <c:v>-28.474681947897317</c:v>
                </c:pt>
                <c:pt idx="321">
                  <c:v>-28.472789217508581</c:v>
                </c:pt>
                <c:pt idx="322">
                  <c:v>-28.467159344390957</c:v>
                </c:pt>
                <c:pt idx="323">
                  <c:v>-28.457794897446881</c:v>
                </c:pt>
                <c:pt idx="324">
                  <c:v>-28.444700178967256</c:v>
                </c:pt>
                <c:pt idx="325">
                  <c:v>-28.427881230424454</c:v>
                </c:pt>
                <c:pt idx="326">
                  <c:v>-28.40734584030066</c:v>
                </c:pt>
                <c:pt idx="327">
                  <c:v>-28.383103553654664</c:v>
                </c:pt>
                <c:pt idx="328">
                  <c:v>-28.355165683055997</c:v>
                </c:pt>
                <c:pt idx="329">
                  <c:v>-28.323545320448964</c:v>
                </c:pt>
                <c:pt idx="330">
                  <c:v>-28.288257349451335</c:v>
                </c:pt>
                <c:pt idx="331">
                  <c:v>-28.249318457544966</c:v>
                </c:pt>
                <c:pt idx="332">
                  <c:v>-28.206747147579357</c:v>
                </c:pt>
                <c:pt idx="333">
                  <c:v>-28.160563747984149</c:v>
                </c:pt>
                <c:pt idx="334">
                  <c:v>-28.110790421074341</c:v>
                </c:pt>
                <c:pt idx="335">
                  <c:v>-28.057451168831609</c:v>
                </c:pt>
                <c:pt idx="336">
                  <c:v>-28.000571835557615</c:v>
                </c:pt>
                <c:pt idx="337">
                  <c:v>-27.940180106818978</c:v>
                </c:pt>
                <c:pt idx="338">
                  <c:v>-27.876305504139502</c:v>
                </c:pt>
                <c:pt idx="339">
                  <c:v>-27.808979374941121</c:v>
                </c:pt>
                <c:pt idx="340">
                  <c:v>-27.738234877290843</c:v>
                </c:pt>
                <c:pt idx="341">
                  <c:v>-27.664106959074903</c:v>
                </c:pt>
                <c:pt idx="342">
                  <c:v>-27.586632331292392</c:v>
                </c:pt>
                <c:pt idx="343">
                  <c:v>-27.505849435236925</c:v>
                </c:pt>
                <c:pt idx="344">
                  <c:v>-27.421798403415352</c:v>
                </c:pt>
                <c:pt idx="345">
                  <c:v>-27.334521014135142</c:v>
                </c:pt>
                <c:pt idx="346">
                  <c:v>-27.244060639775203</c:v>
                </c:pt>
                <c:pt idx="347">
                  <c:v>-27.150462188837491</c:v>
                </c:pt>
                <c:pt idx="348">
                  <c:v>-27.053772041956474</c:v>
                </c:pt>
                <c:pt idx="349">
                  <c:v>-26.954037982119882</c:v>
                </c:pt>
                <c:pt idx="350">
                  <c:v>-26.851309119424869</c:v>
                </c:pt>
                <c:pt idx="351">
                  <c:v>-26.745635810758799</c:v>
                </c:pt>
                <c:pt idx="352">
                  <c:v>-26.637069574851285</c:v>
                </c:pt>
                <c:pt idx="353">
                  <c:v>-26.525663003193927</c:v>
                </c:pt>
                <c:pt idx="354">
                  <c:v>-26.411469667365424</c:v>
                </c:pt>
                <c:pt idx="355">
                  <c:v>-26.294544023332161</c:v>
                </c:pt>
                <c:pt idx="356">
                  <c:v>-26.174941313317941</c:v>
                </c:pt>
                <c:pt idx="357">
                  <c:v>-26.052717465851067</c:v>
                </c:pt>
                <c:pt idx="358">
                  <c:v>-25.927928994602777</c:v>
                </c:pt>
                <c:pt idx="359">
                  <c:v>-25.800632896628755</c:v>
                </c:pt>
                <c:pt idx="360">
                  <c:v>-25.670886550614892</c:v>
                </c:pt>
                <c:pt idx="361">
                  <c:v>-25.538747615711088</c:v>
                </c:pt>
                <c:pt idx="362">
                  <c:v>-25.404273931512957</c:v>
                </c:pt>
                <c:pt idx="363">
                  <c:v>-25.2675234197213</c:v>
                </c:pt>
                <c:pt idx="364">
                  <c:v>-25.128553987974986</c:v>
                </c:pt>
                <c:pt idx="365">
                  <c:v>-24.987423436314057</c:v>
                </c:pt>
                <c:pt idx="366">
                  <c:v>-24.844189366688134</c:v>
                </c:pt>
                <c:pt idx="367">
                  <c:v>-24.698909095881415</c:v>
                </c:pt>
                <c:pt idx="368">
                  <c:v>-24.551639572179702</c:v>
                </c:pt>
                <c:pt idx="369">
                  <c:v>-24.402437296058913</c:v>
                </c:pt>
                <c:pt idx="370">
                  <c:v>-24.25135824512828</c:v>
                </c:pt>
                <c:pt idx="371">
                  <c:v>-24.098457803515711</c:v>
                </c:pt>
                <c:pt idx="372">
                  <c:v>-23.943790695838683</c:v>
                </c:pt>
                <c:pt idx="373">
                  <c:v>-23.787410925861074</c:v>
                </c:pt>
                <c:pt idx="374">
                  <c:v>-23.629371719896145</c:v>
                </c:pt>
                <c:pt idx="375">
                  <c:v>-23.469725474977633</c:v>
                </c:pt>
                <c:pt idx="376">
                  <c:v>-23.308523711785703</c:v>
                </c:pt>
                <c:pt idx="377">
                  <c:v>-23.145817032282178</c:v>
                </c:pt>
                <c:pt idx="378">
                  <c:v>-22.981655081980129</c:v>
                </c:pt>
                <c:pt idx="379">
                  <c:v>-22.816086516746715</c:v>
                </c:pt>
                <c:pt idx="380">
                  <c:v>-22.649158974015322</c:v>
                </c:pt>
                <c:pt idx="381">
                  <c:v>-22.480919048262859</c:v>
                </c:pt>
                <c:pt idx="382">
                  <c:v>-22.311412270591525</c:v>
                </c:pt>
                <c:pt idx="383">
                  <c:v>-22.140683092239996</c:v>
                </c:pt>
                <c:pt idx="384">
                  <c:v>-21.968774871838306</c:v>
                </c:pt>
                <c:pt idx="385">
                  <c:v>-21.795729866211527</c:v>
                </c:pt>
                <c:pt idx="386">
                  <c:v>-21.621589224531647</c:v>
                </c:pt>
                <c:pt idx="387">
                  <c:v>-21.446392985612988</c:v>
                </c:pt>
                <c:pt idx="388">
                  <c:v>-21.27018007814452</c:v>
                </c:pt>
                <c:pt idx="389">
                  <c:v>-21.09298832365242</c:v>
                </c:pt>
                <c:pt idx="390">
                  <c:v>-20.914854441988034</c:v>
                </c:pt>
                <c:pt idx="391">
                  <c:v>-20.735814059138953</c:v>
                </c:pt>
                <c:pt idx="392">
                  <c:v>-20.555901717165664</c:v>
                </c:pt>
                <c:pt idx="393">
                  <c:v>-20.375150886071218</c:v>
                </c:pt>
                <c:pt idx="394">
                  <c:v>-20.193593977417777</c:v>
                </c:pt>
                <c:pt idx="395">
                  <c:v>-20.011262359510692</c:v>
                </c:pt>
                <c:pt idx="396">
                  <c:v>-19.828186373978411</c:v>
                </c:pt>
                <c:pt idx="397">
                  <c:v>-19.644395353584486</c:v>
                </c:pt>
                <c:pt idx="398">
                  <c:v>-19.459917641116114</c:v>
                </c:pt>
                <c:pt idx="399">
                  <c:v>-19.274780609202331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21-477F-BC51-91E874CF3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6198704"/>
        <c:axId val="1"/>
      </c:scatterChart>
      <c:scatterChart>
        <c:scatterStyle val="lineMarker"/>
        <c:varyColors val="0"/>
        <c:ser>
          <c:idx val="1"/>
          <c:order val="1"/>
          <c:tx>
            <c:strRef>
              <c:f>SheetDCM!$P$9</c:f>
              <c:strCache>
                <c:ptCount val="1"/>
                <c:pt idx="0">
                  <c:v>Phase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SheetDCM!$N$10:$N$409</c:f>
              <c:numCache>
                <c:formatCode>General</c:formatCode>
                <c:ptCount val="400"/>
                <c:pt idx="0">
                  <c:v>10</c:v>
                </c:pt>
                <c:pt idx="1">
                  <c:v>10.232929922807541</c:v>
                </c:pt>
                <c:pt idx="2">
                  <c:v>10.471285480508994</c:v>
                </c:pt>
                <c:pt idx="3">
                  <c:v>10.715193052376062</c:v>
                </c:pt>
                <c:pt idx="4">
                  <c:v>10.964781961431846</c:v>
                </c:pt>
                <c:pt idx="5">
                  <c:v>11.220184543019631</c:v>
                </c:pt>
                <c:pt idx="6">
                  <c:v>11.481536214968822</c:v>
                </c:pt>
                <c:pt idx="7">
                  <c:v>11.748975549395288</c:v>
                </c:pt>
                <c:pt idx="8">
                  <c:v>12.02264434617412</c:v>
                </c:pt>
                <c:pt idx="9">
                  <c:v>12.302687708123807</c:v>
                </c:pt>
                <c:pt idx="10">
                  <c:v>12.589254117941662</c:v>
                </c:pt>
                <c:pt idx="11">
                  <c:v>12.882495516931327</c:v>
                </c:pt>
                <c:pt idx="12">
                  <c:v>13.182567385564056</c:v>
                </c:pt>
                <c:pt idx="13">
                  <c:v>13.489628825916522</c:v>
                </c:pt>
                <c:pt idx="14">
                  <c:v>13.803842646028832</c:v>
                </c:pt>
                <c:pt idx="15">
                  <c:v>14.125375446227524</c:v>
                </c:pt>
                <c:pt idx="16">
                  <c:v>14.454397707459254</c:v>
                </c:pt>
                <c:pt idx="17">
                  <c:v>14.791083881682052</c:v>
                </c:pt>
                <c:pt idx="18">
                  <c:v>15.135612484362058</c:v>
                </c:pt>
                <c:pt idx="19">
                  <c:v>15.488166189124788</c:v>
                </c:pt>
                <c:pt idx="20">
                  <c:v>15.848931924611108</c:v>
                </c:pt>
                <c:pt idx="21">
                  <c:v>16.218100973589273</c:v>
                </c:pt>
                <c:pt idx="22">
                  <c:v>16.595869074375575</c:v>
                </c:pt>
                <c:pt idx="23">
                  <c:v>16.982436524617409</c:v>
                </c:pt>
                <c:pt idx="24">
                  <c:v>17.378008287493717</c:v>
                </c:pt>
                <c:pt idx="25">
                  <c:v>17.782794100389193</c:v>
                </c:pt>
                <c:pt idx="26">
                  <c:v>18.197008586099795</c:v>
                </c:pt>
                <c:pt idx="27">
                  <c:v>18.620871366628631</c:v>
                </c:pt>
                <c:pt idx="28">
                  <c:v>19.054607179632423</c:v>
                </c:pt>
                <c:pt idx="29">
                  <c:v>19.498445997580404</c:v>
                </c:pt>
                <c:pt idx="30">
                  <c:v>19.952623149688744</c:v>
                </c:pt>
                <c:pt idx="31">
                  <c:v>20.417379446695239</c:v>
                </c:pt>
                <c:pt idx="32">
                  <c:v>20.892961308540336</c:v>
                </c:pt>
                <c:pt idx="33">
                  <c:v>21.37962089502226</c:v>
                </c:pt>
                <c:pt idx="34">
                  <c:v>21.87761623949546</c:v>
                </c:pt>
                <c:pt idx="35">
                  <c:v>22.387211385683329</c:v>
                </c:pt>
                <c:pt idx="36">
                  <c:v>22.908676527677656</c:v>
                </c:pt>
                <c:pt idx="37">
                  <c:v>23.442288153199144</c:v>
                </c:pt>
                <c:pt idx="38">
                  <c:v>23.988329190194825</c:v>
                </c:pt>
                <c:pt idx="39">
                  <c:v>24.547089156850216</c:v>
                </c:pt>
                <c:pt idx="40">
                  <c:v>25.118864315095713</c:v>
                </c:pt>
                <c:pt idx="41">
                  <c:v>25.703957827688548</c:v>
                </c:pt>
                <c:pt idx="42">
                  <c:v>26.302679918953721</c:v>
                </c:pt>
                <c:pt idx="43">
                  <c:v>26.915348039269055</c:v>
                </c:pt>
                <c:pt idx="44">
                  <c:v>27.542287033381555</c:v>
                </c:pt>
                <c:pt idx="45">
                  <c:v>28.183829312644427</c:v>
                </c:pt>
                <c:pt idx="46">
                  <c:v>28.840315031265945</c:v>
                </c:pt>
                <c:pt idx="47">
                  <c:v>29.512092266663732</c:v>
                </c:pt>
                <c:pt idx="48">
                  <c:v>30.199517204020033</c:v>
                </c:pt>
                <c:pt idx="49">
                  <c:v>30.902954325135774</c:v>
                </c:pt>
                <c:pt idx="50">
                  <c:v>31.622776601683654</c:v>
                </c:pt>
                <c:pt idx="51">
                  <c:v>32.359365692962683</c:v>
                </c:pt>
                <c:pt idx="52">
                  <c:v>33.113112148258956</c:v>
                </c:pt>
                <c:pt idx="53">
                  <c:v>33.884415613920098</c:v>
                </c:pt>
                <c:pt idx="54">
                  <c:v>34.673685045252995</c:v>
                </c:pt>
                <c:pt idx="55">
                  <c:v>35.48133892335737</c:v>
                </c:pt>
                <c:pt idx="56">
                  <c:v>36.30780547700995</c:v>
                </c:pt>
                <c:pt idx="57">
                  <c:v>37.153522909717069</c:v>
                </c:pt>
                <c:pt idx="58">
                  <c:v>38.018939632055925</c:v>
                </c:pt>
                <c:pt idx="59">
                  <c:v>38.904514499427862</c:v>
                </c:pt>
                <c:pt idx="60">
                  <c:v>39.810717055349507</c:v>
                </c:pt>
                <c:pt idx="61">
                  <c:v>40.738027780411052</c:v>
                </c:pt>
                <c:pt idx="62">
                  <c:v>41.686938347033305</c:v>
                </c:pt>
                <c:pt idx="63">
                  <c:v>42.657951880159032</c:v>
                </c:pt>
                <c:pt idx="64">
                  <c:v>43.651583224016342</c:v>
                </c:pt>
                <c:pt idx="65">
                  <c:v>44.668359215096054</c:v>
                </c:pt>
                <c:pt idx="66">
                  <c:v>45.708818961487232</c:v>
                </c:pt>
                <c:pt idx="67">
                  <c:v>46.77351412871954</c:v>
                </c:pt>
                <c:pt idx="68">
                  <c:v>47.863009232263536</c:v>
                </c:pt>
                <c:pt idx="69">
                  <c:v>48.977881936844327</c:v>
                </c:pt>
                <c:pt idx="70">
                  <c:v>50.118723362726911</c:v>
                </c:pt>
                <c:pt idx="71">
                  <c:v>51.286138399136156</c:v>
                </c:pt>
                <c:pt idx="72">
                  <c:v>52.480746024976916</c:v>
                </c:pt>
                <c:pt idx="73">
                  <c:v>53.703179637024931</c:v>
                </c:pt>
                <c:pt idx="74">
                  <c:v>54.954087385762094</c:v>
                </c:pt>
                <c:pt idx="75">
                  <c:v>56.234132519034532</c:v>
                </c:pt>
                <c:pt idx="76">
                  <c:v>57.543993733715297</c:v>
                </c:pt>
                <c:pt idx="77">
                  <c:v>58.884365535558494</c:v>
                </c:pt>
                <c:pt idx="78">
                  <c:v>60.255958607435353</c:v>
                </c:pt>
                <c:pt idx="79">
                  <c:v>61.659500186147781</c:v>
                </c:pt>
                <c:pt idx="80">
                  <c:v>63.095734448018874</c:v>
                </c:pt>
                <c:pt idx="81">
                  <c:v>64.565422903465077</c:v>
                </c:pt>
                <c:pt idx="82">
                  <c:v>66.069344800759112</c:v>
                </c:pt>
                <c:pt idx="83">
                  <c:v>67.608297539197679</c:v>
                </c:pt>
                <c:pt idx="84">
                  <c:v>69.183097091893131</c:v>
                </c:pt>
                <c:pt idx="85">
                  <c:v>70.794578438413254</c:v>
                </c:pt>
                <c:pt idx="86">
                  <c:v>72.443596007498442</c:v>
                </c:pt>
                <c:pt idx="87">
                  <c:v>74.131024130091177</c:v>
                </c:pt>
                <c:pt idx="88">
                  <c:v>75.857757502917778</c:v>
                </c:pt>
                <c:pt idx="89">
                  <c:v>77.624711662868563</c:v>
                </c:pt>
                <c:pt idx="90">
                  <c:v>79.432823472427515</c:v>
                </c:pt>
                <c:pt idx="91">
                  <c:v>81.283051616409253</c:v>
                </c:pt>
                <c:pt idx="92">
                  <c:v>83.176377110266415</c:v>
                </c:pt>
                <c:pt idx="93">
                  <c:v>85.113803820236939</c:v>
                </c:pt>
                <c:pt idx="94">
                  <c:v>87.096358995607346</c:v>
                </c:pt>
                <c:pt idx="95">
                  <c:v>89.125093813373795</c:v>
                </c:pt>
                <c:pt idx="96">
                  <c:v>91.201083935590191</c:v>
                </c:pt>
                <c:pt idx="97">
                  <c:v>93.325430079698307</c:v>
                </c:pt>
                <c:pt idx="98">
                  <c:v>95.499258602142746</c:v>
                </c:pt>
                <c:pt idx="99">
                  <c:v>97.7237220955802</c:v>
                </c:pt>
                <c:pt idx="100">
                  <c:v>100</c:v>
                </c:pt>
                <c:pt idx="101">
                  <c:v>102.32929922807541</c:v>
                </c:pt>
                <c:pt idx="102">
                  <c:v>104.71285480508993</c:v>
                </c:pt>
                <c:pt idx="103">
                  <c:v>107.15193052376063</c:v>
                </c:pt>
                <c:pt idx="104">
                  <c:v>109.64781961431846</c:v>
                </c:pt>
                <c:pt idx="105">
                  <c:v>112.20184543019631</c:v>
                </c:pt>
                <c:pt idx="106">
                  <c:v>114.81536214968821</c:v>
                </c:pt>
                <c:pt idx="107">
                  <c:v>117.48975549395288</c:v>
                </c:pt>
                <c:pt idx="108">
                  <c:v>120.22644346174121</c:v>
                </c:pt>
                <c:pt idx="109">
                  <c:v>123.02687708123807</c:v>
                </c:pt>
                <c:pt idx="110">
                  <c:v>125.89254117941661</c:v>
                </c:pt>
                <c:pt idx="111">
                  <c:v>128.82495516931328</c:v>
                </c:pt>
                <c:pt idx="112">
                  <c:v>131.82567385564056</c:v>
                </c:pt>
                <c:pt idx="113">
                  <c:v>134.89628825916523</c:v>
                </c:pt>
                <c:pt idx="114">
                  <c:v>138.03842646028832</c:v>
                </c:pt>
                <c:pt idx="115">
                  <c:v>141.25375446227523</c:v>
                </c:pt>
                <c:pt idx="116">
                  <c:v>144.54397707459253</c:v>
                </c:pt>
                <c:pt idx="117">
                  <c:v>147.91083881682053</c:v>
                </c:pt>
                <c:pt idx="118">
                  <c:v>151.35612484362056</c:v>
                </c:pt>
                <c:pt idx="119">
                  <c:v>154.88166189124789</c:v>
                </c:pt>
                <c:pt idx="120">
                  <c:v>158.48931924611108</c:v>
                </c:pt>
                <c:pt idx="121">
                  <c:v>162.1810097358927</c:v>
                </c:pt>
                <c:pt idx="122">
                  <c:v>165.95869074375574</c:v>
                </c:pt>
                <c:pt idx="123">
                  <c:v>169.8243652461741</c:v>
                </c:pt>
                <c:pt idx="124">
                  <c:v>173.78008287493719</c:v>
                </c:pt>
                <c:pt idx="125">
                  <c:v>177.82794100389191</c:v>
                </c:pt>
                <c:pt idx="126">
                  <c:v>181.97008586099795</c:v>
                </c:pt>
                <c:pt idx="127">
                  <c:v>186.20871366628631</c:v>
                </c:pt>
                <c:pt idx="128">
                  <c:v>190.54607179632424</c:v>
                </c:pt>
                <c:pt idx="129">
                  <c:v>194.98445997580404</c:v>
                </c:pt>
                <c:pt idx="130">
                  <c:v>199.52623149688745</c:v>
                </c:pt>
                <c:pt idx="131">
                  <c:v>204.17379446695239</c:v>
                </c:pt>
                <c:pt idx="132">
                  <c:v>208.92961308540333</c:v>
                </c:pt>
                <c:pt idx="133">
                  <c:v>213.79620895022259</c:v>
                </c:pt>
                <c:pt idx="134">
                  <c:v>218.77616239495458</c:v>
                </c:pt>
                <c:pt idx="135">
                  <c:v>223.87211385683327</c:v>
                </c:pt>
                <c:pt idx="136">
                  <c:v>229.08676527677656</c:v>
                </c:pt>
                <c:pt idx="137">
                  <c:v>234.42288153199144</c:v>
                </c:pt>
                <c:pt idx="138">
                  <c:v>239.88329190194824</c:v>
                </c:pt>
                <c:pt idx="139">
                  <c:v>245.47089156850217</c:v>
                </c:pt>
                <c:pt idx="140">
                  <c:v>251.18864315095712</c:v>
                </c:pt>
                <c:pt idx="141">
                  <c:v>257.03957827688544</c:v>
                </c:pt>
                <c:pt idx="142">
                  <c:v>263.0267991895372</c:v>
                </c:pt>
                <c:pt idx="143">
                  <c:v>269.15348039269054</c:v>
                </c:pt>
                <c:pt idx="144">
                  <c:v>275.42287033381558</c:v>
                </c:pt>
                <c:pt idx="145">
                  <c:v>281.83829312644428</c:v>
                </c:pt>
                <c:pt idx="146">
                  <c:v>288.40315031265942</c:v>
                </c:pt>
                <c:pt idx="147">
                  <c:v>295.12092266663734</c:v>
                </c:pt>
                <c:pt idx="148">
                  <c:v>301.99517204020032</c:v>
                </c:pt>
                <c:pt idx="149">
                  <c:v>309.02954325135772</c:v>
                </c:pt>
                <c:pt idx="150">
                  <c:v>316.22776601683654</c:v>
                </c:pt>
                <c:pt idx="151">
                  <c:v>323.59365692962683</c:v>
                </c:pt>
                <c:pt idx="152">
                  <c:v>331.13112148258955</c:v>
                </c:pt>
                <c:pt idx="153">
                  <c:v>338.84415613920095</c:v>
                </c:pt>
                <c:pt idx="154">
                  <c:v>346.73685045252995</c:v>
                </c:pt>
                <c:pt idx="155">
                  <c:v>354.81338923357373</c:v>
                </c:pt>
                <c:pt idx="156">
                  <c:v>363.07805477009953</c:v>
                </c:pt>
                <c:pt idx="157">
                  <c:v>371.53522909717071</c:v>
                </c:pt>
                <c:pt idx="158">
                  <c:v>380.18939632055924</c:v>
                </c:pt>
                <c:pt idx="159">
                  <c:v>389.04514499427859</c:v>
                </c:pt>
                <c:pt idx="160">
                  <c:v>398.10717055349511</c:v>
                </c:pt>
                <c:pt idx="161">
                  <c:v>407.38027780411051</c:v>
                </c:pt>
                <c:pt idx="162">
                  <c:v>416.86938347033305</c:v>
                </c:pt>
                <c:pt idx="163">
                  <c:v>426.57951880159032</c:v>
                </c:pt>
                <c:pt idx="164">
                  <c:v>436.51583224016343</c:v>
                </c:pt>
                <c:pt idx="165">
                  <c:v>446.68359215096052</c:v>
                </c:pt>
                <c:pt idx="166">
                  <c:v>457.08818961487231</c:v>
                </c:pt>
                <c:pt idx="167">
                  <c:v>467.7351412871954</c:v>
                </c:pt>
                <c:pt idx="168">
                  <c:v>478.63009232263539</c:v>
                </c:pt>
                <c:pt idx="169">
                  <c:v>489.77881936844324</c:v>
                </c:pt>
                <c:pt idx="170">
                  <c:v>501.18723362726911</c:v>
                </c:pt>
                <c:pt idx="171">
                  <c:v>512.86138399136155</c:v>
                </c:pt>
                <c:pt idx="172">
                  <c:v>524.80746024976918</c:v>
                </c:pt>
                <c:pt idx="173">
                  <c:v>537.03179637024925</c:v>
                </c:pt>
                <c:pt idx="174">
                  <c:v>549.54087385762091</c:v>
                </c:pt>
                <c:pt idx="175">
                  <c:v>562.34132519034529</c:v>
                </c:pt>
                <c:pt idx="176">
                  <c:v>575.43993733715297</c:v>
                </c:pt>
                <c:pt idx="177">
                  <c:v>588.84365535558493</c:v>
                </c:pt>
                <c:pt idx="178">
                  <c:v>602.55958607435355</c:v>
                </c:pt>
                <c:pt idx="179">
                  <c:v>616.59500186147773</c:v>
                </c:pt>
                <c:pt idx="180">
                  <c:v>630.95734448018868</c:v>
                </c:pt>
                <c:pt idx="181">
                  <c:v>645.65422903465083</c:v>
                </c:pt>
                <c:pt idx="182">
                  <c:v>660.69344800759109</c:v>
                </c:pt>
                <c:pt idx="183">
                  <c:v>676.08297539197679</c:v>
                </c:pt>
                <c:pt idx="184">
                  <c:v>691.83097091893126</c:v>
                </c:pt>
                <c:pt idx="185">
                  <c:v>707.94578438413259</c:v>
                </c:pt>
                <c:pt idx="186">
                  <c:v>724.43596007498434</c:v>
                </c:pt>
                <c:pt idx="187">
                  <c:v>741.3102413009118</c:v>
                </c:pt>
                <c:pt idx="188">
                  <c:v>758.57757502917775</c:v>
                </c:pt>
                <c:pt idx="189">
                  <c:v>776.24711662868572</c:v>
                </c:pt>
                <c:pt idx="190">
                  <c:v>794.32823472427515</c:v>
                </c:pt>
                <c:pt idx="191">
                  <c:v>812.83051616409261</c:v>
                </c:pt>
                <c:pt idx="192">
                  <c:v>831.76377110266412</c:v>
                </c:pt>
                <c:pt idx="193">
                  <c:v>851.13803820236933</c:v>
                </c:pt>
                <c:pt idx="194">
                  <c:v>870.96358995607341</c:v>
                </c:pt>
                <c:pt idx="195">
                  <c:v>891.25093813373792</c:v>
                </c:pt>
                <c:pt idx="196">
                  <c:v>912.01083935590179</c:v>
                </c:pt>
                <c:pt idx="197">
                  <c:v>933.25430079698299</c:v>
                </c:pt>
                <c:pt idx="198">
                  <c:v>954.99258602142754</c:v>
                </c:pt>
                <c:pt idx="199">
                  <c:v>977.23722095580194</c:v>
                </c:pt>
                <c:pt idx="200">
                  <c:v>1000</c:v>
                </c:pt>
                <c:pt idx="201">
                  <c:v>1023.2929922807541</c:v>
                </c:pt>
                <c:pt idx="202">
                  <c:v>1047.1285480508993</c:v>
                </c:pt>
                <c:pt idx="203">
                  <c:v>1071.5193052376062</c:v>
                </c:pt>
                <c:pt idx="204">
                  <c:v>1096.4781961431847</c:v>
                </c:pt>
                <c:pt idx="205">
                  <c:v>1122.0184543019632</c:v>
                </c:pt>
                <c:pt idx="206">
                  <c:v>1148.1536214968821</c:v>
                </c:pt>
                <c:pt idx="207">
                  <c:v>1174.8975549395288</c:v>
                </c:pt>
                <c:pt idx="208">
                  <c:v>1202.264434617412</c:v>
                </c:pt>
                <c:pt idx="209">
                  <c:v>1230.2687708123808</c:v>
                </c:pt>
                <c:pt idx="210">
                  <c:v>1258.9254117941662</c:v>
                </c:pt>
                <c:pt idx="211">
                  <c:v>1288.2495516931326</c:v>
                </c:pt>
                <c:pt idx="212">
                  <c:v>1318.2567385564057</c:v>
                </c:pt>
                <c:pt idx="213">
                  <c:v>1348.9628825916523</c:v>
                </c:pt>
                <c:pt idx="214">
                  <c:v>1380.3842646028831</c:v>
                </c:pt>
                <c:pt idx="215">
                  <c:v>1412.5375446227524</c:v>
                </c:pt>
                <c:pt idx="216">
                  <c:v>1445.4397707459254</c:v>
                </c:pt>
                <c:pt idx="217">
                  <c:v>1479.1083881682052</c:v>
                </c:pt>
                <c:pt idx="218">
                  <c:v>1513.5612484362057</c:v>
                </c:pt>
                <c:pt idx="219">
                  <c:v>1548.8166189124788</c:v>
                </c:pt>
                <c:pt idx="220">
                  <c:v>1584.8931924611106</c:v>
                </c:pt>
                <c:pt idx="221">
                  <c:v>1621.8100973589271</c:v>
                </c:pt>
                <c:pt idx="222">
                  <c:v>1659.5869074375573</c:v>
                </c:pt>
                <c:pt idx="223">
                  <c:v>1698.243652461741</c:v>
                </c:pt>
                <c:pt idx="224">
                  <c:v>1737.8008287493717</c:v>
                </c:pt>
                <c:pt idx="225">
                  <c:v>1778.2794100389192</c:v>
                </c:pt>
                <c:pt idx="226">
                  <c:v>1819.7008586099794</c:v>
                </c:pt>
                <c:pt idx="227">
                  <c:v>1862.087136662863</c:v>
                </c:pt>
                <c:pt idx="228">
                  <c:v>1905.4607179632424</c:v>
                </c:pt>
                <c:pt idx="229">
                  <c:v>1949.8445997580404</c:v>
                </c:pt>
                <c:pt idx="230">
                  <c:v>1995.2623149688743</c:v>
                </c:pt>
                <c:pt idx="231">
                  <c:v>2041.7379446695238</c:v>
                </c:pt>
                <c:pt idx="232">
                  <c:v>2089.2961308540334</c:v>
                </c:pt>
                <c:pt idx="233">
                  <c:v>2137.9620895022258</c:v>
                </c:pt>
                <c:pt idx="234">
                  <c:v>2187.761623949546</c:v>
                </c:pt>
                <c:pt idx="235">
                  <c:v>2238.7211385683327</c:v>
                </c:pt>
                <c:pt idx="236">
                  <c:v>2290.8676527677658</c:v>
                </c:pt>
                <c:pt idx="237">
                  <c:v>2344.2288153199142</c:v>
                </c:pt>
                <c:pt idx="238">
                  <c:v>2398.8329190194822</c:v>
                </c:pt>
                <c:pt idx="239">
                  <c:v>2454.7089156850216</c:v>
                </c:pt>
                <c:pt idx="240">
                  <c:v>2511.8864315095711</c:v>
                </c:pt>
                <c:pt idx="241">
                  <c:v>2570.3957827688546</c:v>
                </c:pt>
                <c:pt idx="242">
                  <c:v>2630.2679918953718</c:v>
                </c:pt>
                <c:pt idx="243">
                  <c:v>2691.5348039269052</c:v>
                </c:pt>
                <c:pt idx="244">
                  <c:v>2754.2287033381558</c:v>
                </c:pt>
                <c:pt idx="245">
                  <c:v>2818.3829312644425</c:v>
                </c:pt>
                <c:pt idx="246">
                  <c:v>2884.0315031265945</c:v>
                </c:pt>
                <c:pt idx="247">
                  <c:v>2951.2092266663731</c:v>
                </c:pt>
                <c:pt idx="248">
                  <c:v>3019.951720402003</c:v>
                </c:pt>
                <c:pt idx="249">
                  <c:v>3090.295432513577</c:v>
                </c:pt>
                <c:pt idx="250">
                  <c:v>3162.2776601683654</c:v>
                </c:pt>
                <c:pt idx="251">
                  <c:v>3235.9365692962679</c:v>
                </c:pt>
                <c:pt idx="252">
                  <c:v>3311.3112148258956</c:v>
                </c:pt>
                <c:pt idx="253">
                  <c:v>3388.4415613920096</c:v>
                </c:pt>
                <c:pt idx="254">
                  <c:v>3467.3685045252992</c:v>
                </c:pt>
                <c:pt idx="255">
                  <c:v>3548.1338923357371</c:v>
                </c:pt>
                <c:pt idx="256">
                  <c:v>3630.7805477009952</c:v>
                </c:pt>
                <c:pt idx="257">
                  <c:v>3715.3522909717071</c:v>
                </c:pt>
                <c:pt idx="258">
                  <c:v>3801.8939632055922</c:v>
                </c:pt>
                <c:pt idx="259">
                  <c:v>3890.451449942786</c:v>
                </c:pt>
                <c:pt idx="260">
                  <c:v>3981.071705534951</c:v>
                </c:pt>
                <c:pt idx="261">
                  <c:v>4073.8027780411048</c:v>
                </c:pt>
                <c:pt idx="262">
                  <c:v>4168.693834703331</c:v>
                </c:pt>
                <c:pt idx="263">
                  <c:v>4265.7951880159035</c:v>
                </c:pt>
                <c:pt idx="264">
                  <c:v>4365.158322401634</c:v>
                </c:pt>
                <c:pt idx="265">
                  <c:v>4466.8359215096052</c:v>
                </c:pt>
                <c:pt idx="266">
                  <c:v>4570.8818961487232</c:v>
                </c:pt>
                <c:pt idx="267">
                  <c:v>4677.3514128719544</c:v>
                </c:pt>
                <c:pt idx="268">
                  <c:v>4786.3009232263539</c:v>
                </c:pt>
                <c:pt idx="269">
                  <c:v>4897.7881936844324</c:v>
                </c:pt>
                <c:pt idx="270">
                  <c:v>5011.8723362726905</c:v>
                </c:pt>
                <c:pt idx="271">
                  <c:v>5128.6138399136153</c:v>
                </c:pt>
                <c:pt idx="272">
                  <c:v>5248.0746024976916</c:v>
                </c:pt>
                <c:pt idx="273">
                  <c:v>5370.3179637024932</c:v>
                </c:pt>
                <c:pt idx="274">
                  <c:v>5495.4087385762095</c:v>
                </c:pt>
                <c:pt idx="275">
                  <c:v>5623.4132519034529</c:v>
                </c:pt>
                <c:pt idx="276">
                  <c:v>5754.3993733715297</c:v>
                </c:pt>
                <c:pt idx="277">
                  <c:v>5888.43655355585</c:v>
                </c:pt>
                <c:pt idx="278">
                  <c:v>6025.595860743535</c:v>
                </c:pt>
                <c:pt idx="279">
                  <c:v>6165.9500186147779</c:v>
                </c:pt>
                <c:pt idx="280">
                  <c:v>6309.5734448018875</c:v>
                </c:pt>
                <c:pt idx="281">
                  <c:v>6456.5422903465087</c:v>
                </c:pt>
                <c:pt idx="282">
                  <c:v>6606.9344800759118</c:v>
                </c:pt>
                <c:pt idx="283">
                  <c:v>6760.8297539197674</c:v>
                </c:pt>
                <c:pt idx="284">
                  <c:v>6918.3097091893123</c:v>
                </c:pt>
                <c:pt idx="285">
                  <c:v>7079.4578438413255</c:v>
                </c:pt>
                <c:pt idx="286">
                  <c:v>7244.3596007498436</c:v>
                </c:pt>
                <c:pt idx="287">
                  <c:v>7413.1024130091182</c:v>
                </c:pt>
                <c:pt idx="288">
                  <c:v>7585.7757502917784</c:v>
                </c:pt>
                <c:pt idx="289">
                  <c:v>7762.4711662868567</c:v>
                </c:pt>
                <c:pt idx="290">
                  <c:v>7943.2823472427517</c:v>
                </c:pt>
                <c:pt idx="291">
                  <c:v>8128.3051616409257</c:v>
                </c:pt>
                <c:pt idx="292">
                  <c:v>8317.6377110266421</c:v>
                </c:pt>
                <c:pt idx="293">
                  <c:v>8511.3803820236935</c:v>
                </c:pt>
                <c:pt idx="294">
                  <c:v>8709.6358995607334</c:v>
                </c:pt>
                <c:pt idx="295">
                  <c:v>8912.5093813373787</c:v>
                </c:pt>
                <c:pt idx="296">
                  <c:v>9120.1083935590177</c:v>
                </c:pt>
                <c:pt idx="297">
                  <c:v>9332.5430079698308</c:v>
                </c:pt>
                <c:pt idx="298">
                  <c:v>9549.9258602142745</c:v>
                </c:pt>
                <c:pt idx="299">
                  <c:v>9772.3722095580197</c:v>
                </c:pt>
                <c:pt idx="300">
                  <c:v>10000</c:v>
                </c:pt>
                <c:pt idx="301">
                  <c:v>10232.929922807542</c:v>
                </c:pt>
                <c:pt idx="302">
                  <c:v>10471.285480508994</c:v>
                </c:pt>
                <c:pt idx="303">
                  <c:v>10715.193052376062</c:v>
                </c:pt>
                <c:pt idx="304">
                  <c:v>10964.781961431847</c:v>
                </c:pt>
                <c:pt idx="305">
                  <c:v>11220.184543019632</c:v>
                </c:pt>
                <c:pt idx="306">
                  <c:v>11481.536214968821</c:v>
                </c:pt>
                <c:pt idx="307">
                  <c:v>11748.975549395289</c:v>
                </c:pt>
                <c:pt idx="308">
                  <c:v>12022.64434617412</c:v>
                </c:pt>
                <c:pt idx="309">
                  <c:v>12302.687708123807</c:v>
                </c:pt>
                <c:pt idx="310">
                  <c:v>12589.254117941662</c:v>
                </c:pt>
                <c:pt idx="311">
                  <c:v>12882.495516931327</c:v>
                </c:pt>
                <c:pt idx="312">
                  <c:v>13182.567385564056</c:v>
                </c:pt>
                <c:pt idx="313">
                  <c:v>13489.628825916521</c:v>
                </c:pt>
                <c:pt idx="314">
                  <c:v>13803.842646028832</c:v>
                </c:pt>
                <c:pt idx="315">
                  <c:v>14125.375446227525</c:v>
                </c:pt>
                <c:pt idx="316">
                  <c:v>14454.397707459255</c:v>
                </c:pt>
                <c:pt idx="317">
                  <c:v>14791.083881682052</c:v>
                </c:pt>
                <c:pt idx="318">
                  <c:v>15135.612484362058</c:v>
                </c:pt>
                <c:pt idx="319">
                  <c:v>15488.166189124788</c:v>
                </c:pt>
                <c:pt idx="320">
                  <c:v>15848.931924611106</c:v>
                </c:pt>
                <c:pt idx="321">
                  <c:v>16218.100973589271</c:v>
                </c:pt>
                <c:pt idx="322">
                  <c:v>16595.869074375572</c:v>
                </c:pt>
                <c:pt idx="323">
                  <c:v>16982.436524617409</c:v>
                </c:pt>
                <c:pt idx="324">
                  <c:v>17378.008287493718</c:v>
                </c:pt>
                <c:pt idx="325">
                  <c:v>17782.794100389194</c:v>
                </c:pt>
                <c:pt idx="326">
                  <c:v>18197.008586099793</c:v>
                </c:pt>
                <c:pt idx="327">
                  <c:v>18620.871366628631</c:v>
                </c:pt>
                <c:pt idx="328">
                  <c:v>19054.607179632425</c:v>
                </c:pt>
                <c:pt idx="329">
                  <c:v>19498.445997580406</c:v>
                </c:pt>
                <c:pt idx="330">
                  <c:v>19952.623149688745</c:v>
                </c:pt>
                <c:pt idx="331">
                  <c:v>20417.379446695239</c:v>
                </c:pt>
                <c:pt idx="332">
                  <c:v>20892.961308540333</c:v>
                </c:pt>
                <c:pt idx="333">
                  <c:v>21379.620895022261</c:v>
                </c:pt>
                <c:pt idx="334">
                  <c:v>21877.616239495459</c:v>
                </c:pt>
                <c:pt idx="335">
                  <c:v>22387.211385683328</c:v>
                </c:pt>
                <c:pt idx="336">
                  <c:v>22908.676527677657</c:v>
                </c:pt>
                <c:pt idx="337">
                  <c:v>23442.288153199144</c:v>
                </c:pt>
                <c:pt idx="338">
                  <c:v>23988.329190194825</c:v>
                </c:pt>
                <c:pt idx="339">
                  <c:v>24547.089156850216</c:v>
                </c:pt>
                <c:pt idx="340">
                  <c:v>25118.864315095714</c:v>
                </c:pt>
                <c:pt idx="341">
                  <c:v>25703.957827688548</c:v>
                </c:pt>
                <c:pt idx="342">
                  <c:v>26302.67991895372</c:v>
                </c:pt>
                <c:pt idx="343">
                  <c:v>26915.348039269054</c:v>
                </c:pt>
                <c:pt idx="344">
                  <c:v>27542.287033381555</c:v>
                </c:pt>
                <c:pt idx="345">
                  <c:v>28183.829312644426</c:v>
                </c:pt>
                <c:pt idx="346">
                  <c:v>28840.315031265945</c:v>
                </c:pt>
                <c:pt idx="347">
                  <c:v>29512.092266663731</c:v>
                </c:pt>
                <c:pt idx="348">
                  <c:v>30199.51720402003</c:v>
                </c:pt>
                <c:pt idx="349">
                  <c:v>30902.954325135772</c:v>
                </c:pt>
                <c:pt idx="350">
                  <c:v>31622.776601683654</c:v>
                </c:pt>
                <c:pt idx="351">
                  <c:v>32359.365692962681</c:v>
                </c:pt>
                <c:pt idx="352">
                  <c:v>33113.112148258959</c:v>
                </c:pt>
                <c:pt idx="353">
                  <c:v>33884.415613920093</c:v>
                </c:pt>
                <c:pt idx="354">
                  <c:v>34673.685045252991</c:v>
                </c:pt>
                <c:pt idx="355">
                  <c:v>35481.338923357376</c:v>
                </c:pt>
                <c:pt idx="356">
                  <c:v>36307.805477009955</c:v>
                </c:pt>
                <c:pt idx="357">
                  <c:v>37153.522909717067</c:v>
                </c:pt>
                <c:pt idx="358">
                  <c:v>38018.939632055924</c:v>
                </c:pt>
                <c:pt idx="359">
                  <c:v>38904.51449942786</c:v>
                </c:pt>
                <c:pt idx="360">
                  <c:v>39810.717055349509</c:v>
                </c:pt>
                <c:pt idx="361">
                  <c:v>40738.027780411052</c:v>
                </c:pt>
                <c:pt idx="362">
                  <c:v>41686.938347033305</c:v>
                </c:pt>
                <c:pt idx="363">
                  <c:v>42657.951880159031</c:v>
                </c:pt>
                <c:pt idx="364">
                  <c:v>43651.583224016344</c:v>
                </c:pt>
                <c:pt idx="365">
                  <c:v>44668.359215096054</c:v>
                </c:pt>
                <c:pt idx="366">
                  <c:v>45708.818961487232</c:v>
                </c:pt>
                <c:pt idx="367">
                  <c:v>46773.514128719544</c:v>
                </c:pt>
                <c:pt idx="368">
                  <c:v>47863.009232263539</c:v>
                </c:pt>
                <c:pt idx="369">
                  <c:v>48977.881936844322</c:v>
                </c:pt>
                <c:pt idx="370">
                  <c:v>50118.723362726909</c:v>
                </c:pt>
                <c:pt idx="371">
                  <c:v>51286.138399136158</c:v>
                </c:pt>
                <c:pt idx="372">
                  <c:v>52480.746024976914</c:v>
                </c:pt>
                <c:pt idx="373">
                  <c:v>53703.179637024929</c:v>
                </c:pt>
                <c:pt idx="374">
                  <c:v>54954.087385762097</c:v>
                </c:pt>
                <c:pt idx="375">
                  <c:v>56234.132519034531</c:v>
                </c:pt>
                <c:pt idx="376">
                  <c:v>57543.993733715295</c:v>
                </c:pt>
                <c:pt idx="377">
                  <c:v>58884.3655355585</c:v>
                </c:pt>
                <c:pt idx="378">
                  <c:v>60255.95860743535</c:v>
                </c:pt>
                <c:pt idx="379">
                  <c:v>61659.500186147779</c:v>
                </c:pt>
                <c:pt idx="380">
                  <c:v>63095.734448018869</c:v>
                </c:pt>
                <c:pt idx="381">
                  <c:v>64565.422903465085</c:v>
                </c:pt>
                <c:pt idx="382">
                  <c:v>66069.344800759107</c:v>
                </c:pt>
                <c:pt idx="383">
                  <c:v>67608.29753919768</c:v>
                </c:pt>
                <c:pt idx="384">
                  <c:v>69183.097091893127</c:v>
                </c:pt>
                <c:pt idx="385">
                  <c:v>70794.578438413257</c:v>
                </c:pt>
                <c:pt idx="386">
                  <c:v>72443.596007498432</c:v>
                </c:pt>
                <c:pt idx="387">
                  <c:v>74131.024130091173</c:v>
                </c:pt>
                <c:pt idx="388">
                  <c:v>75857.757502917782</c:v>
                </c:pt>
                <c:pt idx="389">
                  <c:v>77624.711662868562</c:v>
                </c:pt>
                <c:pt idx="390">
                  <c:v>79432.823472427524</c:v>
                </c:pt>
                <c:pt idx="391">
                  <c:v>81283.051616409255</c:v>
                </c:pt>
                <c:pt idx="392">
                  <c:v>83176.377110266418</c:v>
                </c:pt>
                <c:pt idx="393">
                  <c:v>85113.803820236935</c:v>
                </c:pt>
                <c:pt idx="394">
                  <c:v>87096.358995607341</c:v>
                </c:pt>
                <c:pt idx="395">
                  <c:v>89125.093813373795</c:v>
                </c:pt>
                <c:pt idx="396">
                  <c:v>91201.083935590184</c:v>
                </c:pt>
                <c:pt idx="397">
                  <c:v>93325.430079698301</c:v>
                </c:pt>
                <c:pt idx="398">
                  <c:v>95499.258602142756</c:v>
                </c:pt>
                <c:pt idx="399">
                  <c:v>97723.722095580189</c:v>
                </c:pt>
              </c:numCache>
            </c:numRef>
          </c:xVal>
          <c:yVal>
            <c:numRef>
              <c:f>SheetDCM!$P$10:$P$409</c:f>
              <c:numCache>
                <c:formatCode>General</c:formatCode>
                <c:ptCount val="400"/>
                <c:pt idx="0">
                  <c:v>-4.2725601295467914</c:v>
                </c:pt>
                <c:pt idx="1">
                  <c:v>-4.3716900058056405</c:v>
                </c:pt>
                <c:pt idx="2">
                  <c:v>-4.4731010980799653</c:v>
                </c:pt>
                <c:pt idx="3">
                  <c:v>-4.5768445699699276</c:v>
                </c:pt>
                <c:pt idx="4">
                  <c:v>-4.6829726377482963</c:v>
                </c:pt>
                <c:pt idx="5">
                  <c:v>-4.7915385851757364</c:v>
                </c:pt>
                <c:pt idx="6">
                  <c:v>-4.9025967779962043</c:v>
                </c:pt>
                <c:pt idx="7">
                  <c:v>-5.016202678060921</c:v>
                </c:pt>
                <c:pt idx="8">
                  <c:v>-5.1324128570254324</c:v>
                </c:pt>
                <c:pt idx="9">
                  <c:v>-5.2512850095600854</c:v>
                </c:pt>
                <c:pt idx="10">
                  <c:v>-5.3728779660098116</c:v>
                </c:pt>
                <c:pt idx="11">
                  <c:v>-5.4972517044344018</c:v>
                </c:pt>
                <c:pt idx="12">
                  <c:v>-5.6244673619554932</c:v>
                </c:pt>
                <c:pt idx="13">
                  <c:v>-5.7545872453312228</c:v>
                </c:pt>
                <c:pt idx="14">
                  <c:v>-5.8876748406739674</c:v>
                </c:pt>
                <c:pt idx="15">
                  <c:v>-6.0237948222207125</c:v>
                </c:pt>
                <c:pt idx="16">
                  <c:v>-6.1630130600594226</c:v>
                </c:pt>
                <c:pt idx="17">
                  <c:v>-6.3053966267083226</c:v>
                </c:pt>
                <c:pt idx="18">
                  <c:v>-6.4510138024381147</c:v>
                </c:pt>
                <c:pt idx="19">
                  <c:v>-6.5999340792200529</c:v>
                </c:pt>
                <c:pt idx="20">
                  <c:v>-6.7522281631752401</c:v>
                </c:pt>
                <c:pt idx="21">
                  <c:v>-6.907967975392685</c:v>
                </c:pt>
                <c:pt idx="22">
                  <c:v>-7.0672266509753889</c:v>
                </c:pt>
                <c:pt idx="23">
                  <c:v>-7.2300785361652524</c:v>
                </c:pt>
                <c:pt idx="24">
                  <c:v>-7.3965991833885845</c:v>
                </c:pt>
                <c:pt idx="25">
                  <c:v>-7.5668653440547899</c:v>
                </c:pt>
                <c:pt idx="26">
                  <c:v>-7.7409549589311428</c:v>
                </c:pt>
                <c:pt idx="27">
                  <c:v>-7.9189471459067518</c:v>
                </c:pt>
                <c:pt idx="28">
                  <c:v>-8.1009221849483808</c:v>
                </c:pt>
                <c:pt idx="29">
                  <c:v>-8.2869615000404213</c:v>
                </c:pt>
                <c:pt idx="30">
                  <c:v>-8.4771476378904111</c:v>
                </c:pt>
                <c:pt idx="31">
                  <c:v>-8.6715642431705326</c:v>
                </c:pt>
                <c:pt idx="32">
                  <c:v>-8.8702960300541704</c:v>
                </c:pt>
                <c:pt idx="33">
                  <c:v>-9.0734287497953812</c:v>
                </c:pt>
                <c:pt idx="34">
                  <c:v>-9.2810491540875049</c:v>
                </c:pt>
                <c:pt idx="35">
                  <c:v>-9.4932449539257195</c:v>
                </c:pt>
                <c:pt idx="36">
                  <c:v>-9.7101047736868846</c:v>
                </c:pt>
                <c:pt idx="37">
                  <c:v>-9.9317181001286308</c:v>
                </c:pt>
                <c:pt idx="38">
                  <c:v>-10.15817522599856</c:v>
                </c:pt>
                <c:pt idx="39">
                  <c:v>-10.389567187933647</c:v>
                </c:pt>
                <c:pt idx="40">
                  <c:v>-10.625985698319704</c:v>
                </c:pt>
                <c:pt idx="41">
                  <c:v>-10.867523070770858</c:v>
                </c:pt>
                <c:pt idx="42">
                  <c:v>-11.114272138880256</c:v>
                </c:pt>
                <c:pt idx="43">
                  <c:v>-11.366326167885052</c:v>
                </c:pt>
                <c:pt idx="44">
                  <c:v>-11.623778758881901</c:v>
                </c:pt>
                <c:pt idx="45">
                  <c:v>-11.886723745223543</c:v>
                </c:pt>
                <c:pt idx="46">
                  <c:v>-12.15525508072322</c:v>
                </c:pt>
                <c:pt idx="47">
                  <c:v>-12.429466719291273</c:v>
                </c:pt>
                <c:pt idx="48">
                  <c:v>-12.709452485628409</c:v>
                </c:pt>
                <c:pt idx="49">
                  <c:v>-12.99530593660228</c:v>
                </c:pt>
                <c:pt idx="50">
                  <c:v>-13.287120212939101</c:v>
                </c:pt>
                <c:pt idx="51">
                  <c:v>-13.584987880870125</c:v>
                </c:pt>
                <c:pt idx="52">
                  <c:v>-13.889000763384152</c:v>
                </c:pt>
                <c:pt idx="53">
                  <c:v>-14.199249760752657</c:v>
                </c:pt>
                <c:pt idx="54">
                  <c:v>-14.515824660013388</c:v>
                </c:pt>
                <c:pt idx="55">
                  <c:v>-14.838813933122472</c:v>
                </c:pt>
                <c:pt idx="56">
                  <c:v>-15.16830452351395</c:v>
                </c:pt>
                <c:pt idx="57">
                  <c:v>-15.50438162084026</c:v>
                </c:pt>
                <c:pt idx="58">
                  <c:v>-15.847128423707536</c:v>
                </c:pt>
                <c:pt idx="59">
                  <c:v>-16.196625890266116</c:v>
                </c:pt>
                <c:pt idx="60">
                  <c:v>-16.552952476570397</c:v>
                </c:pt>
                <c:pt idx="61">
                  <c:v>-16.916183862682356</c:v>
                </c:pt>
                <c:pt idx="62">
                  <c:v>-17.286392666561312</c:v>
                </c:pt>
                <c:pt idx="63">
                  <c:v>-17.663648145858662</c:v>
                </c:pt>
                <c:pt idx="64">
                  <c:v>-18.048015887819915</c:v>
                </c:pt>
                <c:pt idx="65">
                  <c:v>-18.439557487589479</c:v>
                </c:pt>
                <c:pt idx="66">
                  <c:v>-18.83833021531418</c:v>
                </c:pt>
                <c:pt idx="67">
                  <c:v>-19.244386672551627</c:v>
                </c:pt>
                <c:pt idx="68">
                  <c:v>-19.657774438607522</c:v>
                </c:pt>
                <c:pt idx="69">
                  <c:v>-20.07853570755293</c:v>
                </c:pt>
                <c:pt idx="70">
                  <c:v>-20.506706916807282</c:v>
                </c:pt>
                <c:pt idx="71">
                  <c:v>-20.942318368315586</c:v>
                </c:pt>
                <c:pt idx="72">
                  <c:v>-21.385393843497667</c:v>
                </c:pt>
                <c:pt idx="73">
                  <c:v>-21.83595021330331</c:v>
                </c:pt>
                <c:pt idx="74">
                  <c:v>-22.293997044868046</c:v>
                </c:pt>
                <c:pt idx="75">
                  <c:v>-22.759536206429356</c:v>
                </c:pt>
                <c:pt idx="76">
                  <c:v>-23.232561472330346</c:v>
                </c:pt>
                <c:pt idx="77">
                  <c:v>-23.713058130106045</c:v>
                </c:pt>
                <c:pt idx="78">
                  <c:v>-24.20100259181449</c:v>
                </c:pt>
                <c:pt idx="79">
                  <c:v>-24.696362011937808</c:v>
                </c:pt>
                <c:pt idx="80">
                  <c:v>-25.199093914336228</c:v>
                </c:pt>
                <c:pt idx="81">
                  <c:v>-25.709145830886413</c:v>
                </c:pt>
                <c:pt idx="82">
                  <c:v>-26.226454954573075</c:v>
                </c:pt>
                <c:pt idx="83">
                  <c:v>-26.750947809925218</c:v>
                </c:pt>
                <c:pt idx="84">
                  <c:v>-27.282539943793452</c:v>
                </c:pt>
                <c:pt idx="85">
                  <c:v>-27.821135639548508</c:v>
                </c:pt>
                <c:pt idx="86">
                  <c:v>-28.366627657840564</c:v>
                </c:pt>
                <c:pt idx="87">
                  <c:v>-28.918897007090511</c:v>
                </c:pt>
                <c:pt idx="88">
                  <c:v>-29.477812746885213</c:v>
                </c:pt>
                <c:pt idx="89">
                  <c:v>-30.04323182741544</c:v>
                </c:pt>
                <c:pt idx="90">
                  <c:v>-30.614998968025382</c:v>
                </c:pt>
                <c:pt idx="91">
                  <c:v>-31.192946577833407</c:v>
                </c:pt>
                <c:pt idx="92">
                  <c:v>-31.776894721233806</c:v>
                </c:pt>
                <c:pt idx="93">
                  <c:v>-32.36665113089645</c:v>
                </c:pt>
                <c:pt idx="94">
                  <c:v>-32.962011270645469</c:v>
                </c:pt>
                <c:pt idx="95">
                  <c:v>-33.562758450318825</c:v>
                </c:pt>
                <c:pt idx="96">
                  <c:v>-34.168663994388545</c:v>
                </c:pt>
                <c:pt idx="97">
                  <c:v>-34.77948746575845</c:v>
                </c:pt>
                <c:pt idx="98">
                  <c:v>-35.394976945754486</c:v>
                </c:pt>
                <c:pt idx="99">
                  <c:v>-36.014869370885535</c:v>
                </c:pt>
                <c:pt idx="100">
                  <c:v>-36.638890926484791</c:v>
                </c:pt>
                <c:pt idx="101">
                  <c:v>-37.266757496845898</c:v>
                </c:pt>
                <c:pt idx="102">
                  <c:v>-37.898175170958993</c:v>
                </c:pt>
                <c:pt idx="103">
                  <c:v>-38.532840802415691</c:v>
                </c:pt>
                <c:pt idx="104">
                  <c:v>-39.170442621527421</c:v>
                </c:pt>
                <c:pt idx="105">
                  <c:v>-39.810660897164603</c:v>
                </c:pt>
                <c:pt idx="106">
                  <c:v>-40.453168645304736</c:v>
                </c:pt>
                <c:pt idx="107">
                  <c:v>-41.097632380774186</c:v>
                </c:pt>
                <c:pt idx="108">
                  <c:v>-41.743712908192656</c:v>
                </c:pt>
                <c:pt idx="109">
                  <c:v>-42.391066147688704</c:v>
                </c:pt>
                <c:pt idx="110">
                  <c:v>-43.039343990556624</c:v>
                </c:pt>
                <c:pt idx="111">
                  <c:v>-43.688195179677358</c:v>
                </c:pt>
                <c:pt idx="112">
                  <c:v>-44.337266209235395</c:v>
                </c:pt>
                <c:pt idx="113">
                  <c:v>-44.986202238033698</c:v>
                </c:pt>
                <c:pt idx="114">
                  <c:v>-45.634648010546648</c:v>
                </c:pt>
                <c:pt idx="115">
                  <c:v>-46.282248779757033</c:v>
                </c:pt>
                <c:pt idx="116">
                  <c:v>-46.928651225801353</c:v>
                </c:pt>
                <c:pt idx="117">
                  <c:v>-47.573504364496635</c:v>
                </c:pt>
                <c:pt idx="118">
                  <c:v>-48.216460439942843</c:v>
                </c:pt>
                <c:pt idx="119">
                  <c:v>-48.857175795582741</c:v>
                </c:pt>
                <c:pt idx="120">
                  <c:v>-49.495311718355197</c:v>
                </c:pt>
                <c:pt idx="121">
                  <c:v>-50.130535250890389</c:v>
                </c:pt>
                <c:pt idx="122">
                  <c:v>-50.762519967064001</c:v>
                </c:pt>
                <c:pt idx="123">
                  <c:v>-51.390946706641678</c:v>
                </c:pt>
                <c:pt idx="124">
                  <c:v>-52.01550426520064</c:v>
                </c:pt>
                <c:pt idx="125">
                  <c:v>-52.635890036002095</c:v>
                </c:pt>
                <c:pt idx="126">
                  <c:v>-53.251810600999505</c:v>
                </c:pt>
                <c:pt idx="127">
                  <c:v>-53.862982268693237</c:v>
                </c:pt>
                <c:pt idx="128">
                  <c:v>-54.469131557076153</c:v>
                </c:pt>
                <c:pt idx="129">
                  <c:v>-55.069995620445845</c:v>
                </c:pt>
                <c:pt idx="130">
                  <c:v>-55.665322619383268</c:v>
                </c:pt>
                <c:pt idx="131">
                  <c:v>-56.254872033704146</c:v>
                </c:pt>
                <c:pt idx="132">
                  <c:v>-56.838414918674765</c:v>
                </c:pt>
                <c:pt idx="133">
                  <c:v>-57.415734105240524</c:v>
                </c:pt>
                <c:pt idx="134">
                  <c:v>-57.986624345439672</c:v>
                </c:pt>
                <c:pt idx="135">
                  <c:v>-58.550892404561957</c:v>
                </c:pt>
                <c:pt idx="136">
                  <c:v>-59.108357101959633</c:v>
                </c:pt>
                <c:pt idx="137">
                  <c:v>-59.65884930272388</c:v>
                </c:pt>
                <c:pt idx="138">
                  <c:v>-60.202211862702846</c:v>
                </c:pt>
                <c:pt idx="139">
                  <c:v>-60.738299529556308</c:v>
                </c:pt>
                <c:pt idx="140">
                  <c:v>-61.266978802718903</c:v>
                </c:pt>
                <c:pt idx="141">
                  <c:v>-61.78812775527777</c:v>
                </c:pt>
                <c:pt idx="142">
                  <c:v>-62.301635820864369</c:v>
                </c:pt>
                <c:pt idx="143">
                  <c:v>-62.807403548716117</c:v>
                </c:pt>
                <c:pt idx="144">
                  <c:v>-63.30534233008327</c:v>
                </c:pt>
                <c:pt idx="145">
                  <c:v>-63.795374099143629</c:v>
                </c:pt>
                <c:pt idx="146">
                  <c:v>-64.277431011545232</c:v>
                </c:pt>
                <c:pt idx="147">
                  <c:v>-64.751455103628075</c:v>
                </c:pt>
                <c:pt idx="148">
                  <c:v>-65.217397935283657</c:v>
                </c:pt>
                <c:pt idx="149">
                  <c:v>-65.67522021929976</c:v>
                </c:pt>
                <c:pt idx="150">
                  <c:v>-66.124891439908183</c:v>
                </c:pt>
                <c:pt idx="151">
                  <c:v>-66.566389463112941</c:v>
                </c:pt>
                <c:pt idx="152">
                  <c:v>-66.99970014122259</c:v>
                </c:pt>
                <c:pt idx="153">
                  <c:v>-67.424816913851672</c:v>
                </c:pt>
                <c:pt idx="154">
                  <c:v>-67.841740407490889</c:v>
                </c:pt>
                <c:pt idx="155">
                  <c:v>-68.250478035578567</c:v>
                </c:pt>
                <c:pt idx="156">
                  <c:v>-68.651043600837951</c:v>
                </c:pt>
                <c:pt idx="157">
                  <c:v>-69.043456901478578</c:v>
                </c:pt>
                <c:pt idx="158">
                  <c:v>-69.427743342696644</c:v>
                </c:pt>
                <c:pt idx="159">
                  <c:v>-69.803933554750444</c:v>
                </c:pt>
                <c:pt idx="160">
                  <c:v>-70.17206301873361</c:v>
                </c:pt>
                <c:pt idx="161">
                  <c:v>-70.532171701022335</c:v>
                </c:pt>
                <c:pt idx="162">
                  <c:v>-70.884303697233307</c:v>
                </c:pt>
                <c:pt idx="163">
                  <c:v>-71.228506886398193</c:v>
                </c:pt>
                <c:pt idx="164">
                  <c:v>-71.564832595936295</c:v>
                </c:pt>
                <c:pt idx="165">
                  <c:v>-71.89333527789401</c:v>
                </c:pt>
                <c:pt idx="166">
                  <c:v>-72.214072196812253</c:v>
                </c:pt>
                <c:pt idx="167">
                  <c:v>-72.527103129487017</c:v>
                </c:pt>
                <c:pt idx="168">
                  <c:v>-72.832490076798834</c:v>
                </c:pt>
                <c:pt idx="169">
                  <c:v>-73.130296987706473</c:v>
                </c:pt>
                <c:pt idx="170">
                  <c:v>-73.420589495429098</c:v>
                </c:pt>
                <c:pt idx="171">
                  <c:v>-73.703434665775021</c:v>
                </c:pt>
                <c:pt idx="172">
                  <c:v>-73.978900757519696</c:v>
                </c:pt>
                <c:pt idx="173">
                  <c:v>-74.247056994684613</c:v>
                </c:pt>
                <c:pt idx="174">
                  <c:v>-74.507973350526385</c:v>
                </c:pt>
                <c:pt idx="175">
                  <c:v>-74.761720343007255</c:v>
                </c:pt>
                <c:pt idx="176">
                  <c:v>-75.008368841487794</c:v>
                </c:pt>
                <c:pt idx="177">
                  <c:v>-75.247989884356286</c:v>
                </c:pt>
                <c:pt idx="178">
                  <c:v>-75.480654507288222</c:v>
                </c:pt>
                <c:pt idx="179">
                  <c:v>-75.706433581813059</c:v>
                </c:pt>
                <c:pt idx="180">
                  <c:v>-75.925397663852891</c:v>
                </c:pt>
                <c:pt idx="181">
                  <c:v>-76.137616851889234</c:v>
                </c:pt>
                <c:pt idx="182">
                  <c:v>-76.343160654408692</c:v>
                </c:pt>
                <c:pt idx="183">
                  <c:v>-76.542097866276038</c:v>
                </c:pt>
                <c:pt idx="184">
                  <c:v>-76.734496453684116</c:v>
                </c:pt>
                <c:pt idx="185">
                  <c:v>-76.920423447332055</c:v>
                </c:pt>
                <c:pt idx="186">
                  <c:v>-77.099944843489496</c:v>
                </c:pt>
                <c:pt idx="187">
                  <c:v>-77.273125512609809</c:v>
                </c:pt>
                <c:pt idx="188">
                  <c:v>-77.440029115165402</c:v>
                </c:pt>
                <c:pt idx="189">
                  <c:v>-77.600718024386666</c:v>
                </c:pt>
                <c:pt idx="190">
                  <c:v>-77.755253255598518</c:v>
                </c:pt>
                <c:pt idx="191">
                  <c:v>-77.903694401859326</c:v>
                </c:pt>
                <c:pt idx="192">
                  <c:v>-78.046099575621099</c:v>
                </c:pt>
                <c:pt idx="193">
                  <c:v>-78.182525356143003</c:v>
                </c:pt>
                <c:pt idx="194">
                  <c:v>-78.313026742404617</c:v>
                </c:pt>
                <c:pt idx="195">
                  <c:v>-78.437657111280544</c:v>
                </c:pt>
                <c:pt idx="196">
                  <c:v>-78.556468180752745</c:v>
                </c:pt>
                <c:pt idx="197">
                  <c:v>-78.669509977953183</c:v>
                </c:pt>
                <c:pt idx="198">
                  <c:v>-78.776830811844306</c:v>
                </c:pt>
                <c:pt idx="199">
                  <c:v>-78.878477250361982</c:v>
                </c:pt>
                <c:pt idx="200">
                  <c:v>-78.974494101860728</c:v>
                </c:pt>
                <c:pt idx="201">
                  <c:v>-79.064924400717615</c:v>
                </c:pt>
                <c:pt idx="202">
                  <c:v>-79.149809396968124</c:v>
                </c:pt>
                <c:pt idx="203">
                  <c:v>-79.2291885498624</c:v>
                </c:pt>
                <c:pt idx="204">
                  <c:v>-79.303099525247703</c:v>
                </c:pt>
                <c:pt idx="205">
                  <c:v>-79.371578196698692</c:v>
                </c:pt>
                <c:pt idx="206">
                  <c:v>-79.434658650333716</c:v>
                </c:pt>
                <c:pt idx="207">
                  <c:v>-79.492373193271447</c:v>
                </c:pt>
                <c:pt idx="208">
                  <c:v>-79.544752365698329</c:v>
                </c:pt>
                <c:pt idx="209">
                  <c:v>-79.591824956533813</c:v>
                </c:pt>
                <c:pt idx="210">
                  <c:v>-79.633618022696254</c:v>
                </c:pt>
                <c:pt idx="211">
                  <c:v>-79.6701569119884</c:v>
                </c:pt>
                <c:pt idx="212">
                  <c:v>-79.701465289637838</c:v>
                </c:pt>
                <c:pt idx="213">
                  <c:v>-79.727565168543052</c:v>
                </c:pt>
                <c:pt idx="214">
                  <c:v>-79.748476943292374</c:v>
                </c:pt>
                <c:pt idx="215">
                  <c:v>-79.764219428038288</c:v>
                </c:pt>
                <c:pt idx="216">
                  <c:v>-79.774809898325799</c:v>
                </c:pt>
                <c:pt idx="217">
                  <c:v>-79.780264136988563</c:v>
                </c:pt>
                <c:pt idx="218">
                  <c:v>-79.780596484242707</c:v>
                </c:pt>
                <c:pt idx="219">
                  <c:v>-79.775819892122641</c:v>
                </c:pt>
                <c:pt idx="220">
                  <c:v>-79.765945983418874</c:v>
                </c:pt>
                <c:pt idx="221">
                  <c:v>-79.750985115292593</c:v>
                </c:pt>
                <c:pt idx="222">
                  <c:v>-79.730946447755613</c:v>
                </c:pt>
                <c:pt idx="223">
                  <c:v>-79.705838017219563</c:v>
                </c:pt>
                <c:pt idx="224">
                  <c:v>-79.675666815330359</c:v>
                </c:pt>
                <c:pt idx="225">
                  <c:v>-79.640438873318786</c:v>
                </c:pt>
                <c:pt idx="226">
                  <c:v>-79.60015935210879</c:v>
                </c:pt>
                <c:pt idx="227">
                  <c:v>-79.554832638438413</c:v>
                </c:pt>
                <c:pt idx="228">
                  <c:v>-79.504462447257595</c:v>
                </c:pt>
                <c:pt idx="229">
                  <c:v>-79.449051930678365</c:v>
                </c:pt>
                <c:pt idx="230">
                  <c:v>-79.388603793760197</c:v>
                </c:pt>
                <c:pt idx="231">
                  <c:v>-79.323120417421521</c:v>
                </c:pt>
                <c:pt idx="232">
                  <c:v>-79.252603988773544</c:v>
                </c:pt>
                <c:pt idx="233">
                  <c:v>-79.177056639176428</c:v>
                </c:pt>
                <c:pt idx="234">
                  <c:v>-79.096480590319729</c:v>
                </c:pt>
                <c:pt idx="235">
                  <c:v>-79.010878308628619</c:v>
                </c:pt>
                <c:pt idx="236">
                  <c:v>-78.920252668293841</c:v>
                </c:pt>
                <c:pt idx="237">
                  <c:v>-78.824607123217987</c:v>
                </c:pt>
                <c:pt idx="238">
                  <c:v>-78.72394588816077</c:v>
                </c:pt>
                <c:pt idx="239">
                  <c:v>-78.618274129353466</c:v>
                </c:pt>
                <c:pt idx="240">
                  <c:v>-78.507598164835926</c:v>
                </c:pt>
                <c:pt idx="241">
                  <c:v>-78.39192567474818</c:v>
                </c:pt>
                <c:pt idx="242">
                  <c:v>-78.271265921782387</c:v>
                </c:pt>
                <c:pt idx="243">
                  <c:v>-78.145629981970998</c:v>
                </c:pt>
                <c:pt idx="244">
                  <c:v>-78.015030985948314</c:v>
                </c:pt>
                <c:pt idx="245">
                  <c:v>-77.879484370781753</c:v>
                </c:pt>
                <c:pt idx="246">
                  <c:v>-77.7390081424182</c:v>
                </c:pt>
                <c:pt idx="247">
                  <c:v>-77.593623148735915</c:v>
                </c:pt>
                <c:pt idx="248">
                  <c:v>-77.443353363127699</c:v>
                </c:pt>
                <c:pt idx="249">
                  <c:v>-77.288226178470723</c:v>
                </c:pt>
                <c:pt idx="250">
                  <c:v>-77.128272711258163</c:v>
                </c:pt>
                <c:pt idx="251">
                  <c:v>-76.963528115580317</c:v>
                </c:pt>
                <c:pt idx="252">
                  <c:v>-76.794031906546493</c:v>
                </c:pt>
                <c:pt idx="253">
                  <c:v>-76.61982829263323</c:v>
                </c:pt>
                <c:pt idx="254">
                  <c:v>-76.440966516329723</c:v>
                </c:pt>
                <c:pt idx="255">
                  <c:v>-76.257501202328939</c:v>
                </c:pt>
                <c:pt idx="256">
                  <c:v>-76.069492712379514</c:v>
                </c:pt>
                <c:pt idx="257">
                  <c:v>-75.877007505772909</c:v>
                </c:pt>
                <c:pt idx="258">
                  <c:v>-75.680118504292025</c:v>
                </c:pt>
                <c:pt idx="259">
                  <c:v>-75.478905460289084</c:v>
                </c:pt>
                <c:pt idx="260">
                  <c:v>-75.273455326398221</c:v>
                </c:pt>
                <c:pt idx="261">
                  <c:v>-75.063862625218277</c:v>
                </c:pt>
                <c:pt idx="262">
                  <c:v>-74.850229817126348</c:v>
                </c:pt>
                <c:pt idx="263">
                  <c:v>-74.632667664205911</c:v>
                </c:pt>
                <c:pt idx="264">
                  <c:v>-74.411295588093708</c:v>
                </c:pt>
                <c:pt idx="265">
                  <c:v>-74.186242019370354</c:v>
                </c:pt>
                <c:pt idx="266">
                  <c:v>-73.957644735944214</c:v>
                </c:pt>
                <c:pt idx="267">
                  <c:v>-73.725651187705608</c:v>
                </c:pt>
                <c:pt idx="268">
                  <c:v>-73.49041880456565</c:v>
                </c:pt>
                <c:pt idx="269">
                  <c:v>-73.252115284840414</c:v>
                </c:pt>
                <c:pt idx="270">
                  <c:v>-73.010918860802036</c:v>
                </c:pt>
                <c:pt idx="271">
                  <c:v>-72.767018538096011</c:v>
                </c:pt>
                <c:pt idx="272">
                  <c:v>-72.520614305622274</c:v>
                </c:pt>
                <c:pt idx="273">
                  <c:v>-72.271917312399836</c:v>
                </c:pt>
                <c:pt idx="274">
                  <c:v>-72.021150007885083</c:v>
                </c:pt>
                <c:pt idx="275">
                  <c:v>-71.768546242194247</c:v>
                </c:pt>
                <c:pt idx="276">
                  <c:v>-71.514351322696768</c:v>
                </c:pt>
                <c:pt idx="277">
                  <c:v>-71.25882202349959</c:v>
                </c:pt>
                <c:pt idx="278">
                  <c:v>-71.00222654443597</c:v>
                </c:pt>
                <c:pt idx="279">
                  <c:v>-70.744844416310386</c:v>
                </c:pt>
                <c:pt idx="280">
                  <c:v>-70.486966349333201</c:v>
                </c:pt>
                <c:pt idx="281">
                  <c:v>-70.228894021908147</c:v>
                </c:pt>
                <c:pt idx="282">
                  <c:v>-69.970939807213256</c:v>
                </c:pt>
                <c:pt idx="283">
                  <c:v>-69.713426435339485</c:v>
                </c:pt>
                <c:pt idx="284">
                  <c:v>-69.456686589124701</c:v>
                </c:pt>
                <c:pt idx="285">
                  <c:v>-69.201062432236895</c:v>
                </c:pt>
                <c:pt idx="286">
                  <c:v>-68.946905068521261</c:v>
                </c:pt>
                <c:pt idx="287">
                  <c:v>-68.694573932126914</c:v>
                </c:pt>
                <c:pt idx="288">
                  <c:v>-68.444436108463648</c:v>
                </c:pt>
                <c:pt idx="289">
                  <c:v>-68.196865586606009</c:v>
                </c:pt>
                <c:pt idx="290">
                  <c:v>-67.952242444352862</c:v>
                </c:pt>
                <c:pt idx="291">
                  <c:v>-67.710951967757865</c:v>
                </c:pt>
                <c:pt idx="292">
                  <c:v>-67.47338370756647</c:v>
                </c:pt>
                <c:pt idx="293">
                  <c:v>-67.239930475614798</c:v>
                </c:pt>
                <c:pt idx="294">
                  <c:v>-67.010987284862992</c:v>
                </c:pt>
                <c:pt idx="295">
                  <c:v>-66.786950237335915</c:v>
                </c:pt>
                <c:pt idx="296">
                  <c:v>-66.568215364824198</c:v>
                </c:pt>
                <c:pt idx="297">
                  <c:v>-66.35517742774735</c:v>
                </c:pt>
                <c:pt idx="298">
                  <c:v>-66.148228678090291</c:v>
                </c:pt>
                <c:pt idx="299">
                  <c:v>-65.947757592789941</c:v>
                </c:pt>
                <c:pt idx="300">
                  <c:v>-65.754147584360126</c:v>
                </c:pt>
                <c:pt idx="301">
                  <c:v>-65.567775695897865</c:v>
                </c:pt>
                <c:pt idx="302">
                  <c:v>-65.38901128790333</c:v>
                </c:pt>
                <c:pt idx="303">
                  <c:v>-65.218214724572988</c:v>
                </c:pt>
                <c:pt idx="304">
                  <c:v>-65.055736067377779</c:v>
                </c:pt>
                <c:pt idx="305">
                  <c:v>-64.901913783823574</c:v>
                </c:pt>
                <c:pt idx="306">
                  <c:v>-64.757073479303557</c:v>
                </c:pt>
                <c:pt idx="307">
                  <c:v>-64.621526659894556</c:v>
                </c:pt>
                <c:pt idx="308">
                  <c:v>-64.495569533822291</c:v>
                </c:pt>
                <c:pt idx="309">
                  <c:v>-64.37948185912731</c:v>
                </c:pt>
                <c:pt idx="310">
                  <c:v>-64.273525844807892</c:v>
                </c:pt>
                <c:pt idx="311">
                  <c:v>-64.177945112400138</c:v>
                </c:pt>
                <c:pt idx="312">
                  <c:v>-64.092963724587221</c:v>
                </c:pt>
                <c:pt idx="313">
                  <c:v>-64.01878528700891</c:v>
                </c:pt>
                <c:pt idx="314">
                  <c:v>-63.955592128981323</c:v>
                </c:pt>
                <c:pt idx="315">
                  <c:v>-63.903544568330766</c:v>
                </c:pt>
                <c:pt idx="316">
                  <c:v>-63.86278026501099</c:v>
                </c:pt>
                <c:pt idx="317">
                  <c:v>-63.833413667604233</c:v>
                </c:pt>
                <c:pt idx="318">
                  <c:v>-63.815535556215991</c:v>
                </c:pt>
                <c:pt idx="319">
                  <c:v>-63.809212684661162</c:v>
                </c:pt>
                <c:pt idx="320">
                  <c:v>-63.81448752421165</c:v>
                </c:pt>
                <c:pt idx="321">
                  <c:v>-63.831378110534935</c:v>
                </c:pt>
                <c:pt idx="322">
                  <c:v>-63.859877994804883</c:v>
                </c:pt>
                <c:pt idx="323">
                  <c:v>-63.899956299312301</c:v>
                </c:pt>
                <c:pt idx="324">
                  <c:v>-63.951557877247687</c:v>
                </c:pt>
                <c:pt idx="325">
                  <c:v>-64.014603575674059</c:v>
                </c:pt>
                <c:pt idx="326">
                  <c:v>-64.088990600060939</c:v>
                </c:pt>
                <c:pt idx="327">
                  <c:v>-64.17459297810835</c:v>
                </c:pt>
                <c:pt idx="328">
                  <c:v>-64.271262119963851</c:v>
                </c:pt>
                <c:pt idx="329">
                  <c:v>-64.378827471322381</c:v>
                </c:pt>
                <c:pt idx="330">
                  <c:v>-64.497097255308375</c:v>
                </c:pt>
                <c:pt idx="331">
                  <c:v>-64.625859298471894</c:v>
                </c:pt>
                <c:pt idx="332">
                  <c:v>-64.764881935694461</c:v>
                </c:pt>
                <c:pt idx="333">
                  <c:v>-64.913914988295929</c:v>
                </c:pt>
                <c:pt idx="334">
                  <c:v>-65.072690809171959</c:v>
                </c:pt>
                <c:pt idx="335">
                  <c:v>-65.240925388371153</c:v>
                </c:pt>
                <c:pt idx="336">
                  <c:v>-65.418319512153232</c:v>
                </c:pt>
                <c:pt idx="337">
                  <c:v>-65.60455996825354</c:v>
                </c:pt>
                <c:pt idx="338">
                  <c:v>-65.799320789824435</c:v>
                </c:pt>
                <c:pt idx="339">
                  <c:v>-66.002264530330535</c:v>
                </c:pt>
                <c:pt idx="340">
                  <c:v>-66.213043561548915</c:v>
                </c:pt>
                <c:pt idx="341">
                  <c:v>-66.431301386767714</c:v>
                </c:pt>
                <c:pt idx="342">
                  <c:v>-66.656673961289698</c:v>
                </c:pt>
                <c:pt idx="343">
                  <c:v>-66.888791012431483</c:v>
                </c:pt>
                <c:pt idx="344">
                  <c:v>-67.127277351365521</c:v>
                </c:pt>
                <c:pt idx="345">
                  <c:v>-67.371754169375109</c:v>
                </c:pt>
                <c:pt idx="346">
                  <c:v>-67.621840311385398</c:v>
                </c:pt>
                <c:pt idx="347">
                  <c:v>-67.877153519987274</c:v>
                </c:pt>
                <c:pt idx="348">
                  <c:v>-68.137311643583274</c:v>
                </c:pt>
                <c:pt idx="349">
                  <c:v>-68.401933802749582</c:v>
                </c:pt>
                <c:pt idx="350">
                  <c:v>-68.670641509419099</c:v>
                </c:pt>
                <c:pt idx="351">
                  <c:v>-68.943059734038883</c:v>
                </c:pt>
                <c:pt idx="352">
                  <c:v>-69.218817916434872</c:v>
                </c:pt>
                <c:pt idx="353">
                  <c:v>-69.497550916719092</c:v>
                </c:pt>
                <c:pt idx="354">
                  <c:v>-69.77889990318937</c:v>
                </c:pt>
                <c:pt idx="355">
                  <c:v>-70.062513174793708</c:v>
                </c:pt>
                <c:pt idx="356">
                  <c:v>-70.348046916349674</c:v>
                </c:pt>
                <c:pt idx="357">
                  <c:v>-70.635165885317861</c:v>
                </c:pt>
                <c:pt idx="358">
                  <c:v>-70.923544029518439</c:v>
                </c:pt>
                <c:pt idx="359">
                  <c:v>-71.212865035746304</c:v>
                </c:pt>
                <c:pt idx="360">
                  <c:v>-71.502822809775978</c:v>
                </c:pt>
                <c:pt idx="361">
                  <c:v>-71.793121888747166</c:v>
                </c:pt>
                <c:pt idx="362">
                  <c:v>-72.083477787382577</c:v>
                </c:pt>
                <c:pt idx="363">
                  <c:v>-72.373617279906568</c:v>
                </c:pt>
                <c:pt idx="364">
                  <c:v>-72.663278619905157</c:v>
                </c:pt>
                <c:pt idx="365">
                  <c:v>-72.952211700691677</c:v>
                </c:pt>
                <c:pt idx="366">
                  <c:v>-73.24017815902026</c:v>
                </c:pt>
                <c:pt idx="367">
                  <c:v>-73.526951425217305</c:v>
                </c:pt>
                <c:pt idx="368">
                  <c:v>-73.812316722984235</c:v>
                </c:pt>
                <c:pt idx="369">
                  <c:v>-74.096071022261356</c:v>
                </c:pt>
                <c:pt idx="370">
                  <c:v>-74.378022948636612</c:v>
                </c:pt>
                <c:pt idx="371">
                  <c:v>-74.657992652836114</c:v>
                </c:pt>
                <c:pt idx="372">
                  <c:v>-74.935811643848965</c:v>
                </c:pt>
                <c:pt idx="373">
                  <c:v>-75.211322589219122</c:v>
                </c:pt>
                <c:pt idx="374">
                  <c:v>-75.484379085987612</c:v>
                </c:pt>
                <c:pt idx="375">
                  <c:v>-75.754845405689508</c:v>
                </c:pt>
                <c:pt idx="376">
                  <c:v>-76.022596216709275</c:v>
                </c:pt>
                <c:pt idx="377">
                  <c:v>-76.287516287174483</c:v>
                </c:pt>
                <c:pt idx="378">
                  <c:v>-76.549500171429415</c:v>
                </c:pt>
                <c:pt idx="379">
                  <c:v>-76.808451882975916</c:v>
                </c:pt>
                <c:pt idx="380">
                  <c:v>-77.064284556605855</c:v>
                </c:pt>
                <c:pt idx="381">
                  <c:v>-77.316920102277052</c:v>
                </c:pt>
                <c:pt idx="382">
                  <c:v>-77.566288853109029</c:v>
                </c:pt>
                <c:pt idx="383">
                  <c:v>-77.812329209694838</c:v>
                </c:pt>
                <c:pt idx="384">
                  <c:v>-78.054987282746652</c:v>
                </c:pt>
                <c:pt idx="385">
                  <c:v>-78.294216535914387</c:v>
                </c:pt>
                <c:pt idx="386">
                  <c:v>-78.529977430442202</c:v>
                </c:pt>
                <c:pt idx="387">
                  <c:v>-78.76223707315836</c:v>
                </c:pt>
                <c:pt idx="388">
                  <c:v>-78.990968869128892</c:v>
                </c:pt>
                <c:pt idx="389">
                  <c:v>-79.216152180149606</c:v>
                </c:pt>
                <c:pt idx="390">
                  <c:v>-79.437771990100813</c:v>
                </c:pt>
                <c:pt idx="391">
                  <c:v>-79.655818578047672</c:v>
                </c:pt>
                <c:pt idx="392">
                  <c:v>-79.870287199837392</c:v>
                </c:pt>
                <c:pt idx="393">
                  <c:v>-80.081177778819296</c:v>
                </c:pt>
                <c:pt idx="394">
                  <c:v>-80.288494606200373</c:v>
                </c:pt>
                <c:pt idx="395">
                  <c:v>-80.492246051441469</c:v>
                </c:pt>
                <c:pt idx="396">
                  <c:v>-80.692444283003795</c:v>
                </c:pt>
                <c:pt idx="397">
                  <c:v>-80.889104999665463</c:v>
                </c:pt>
                <c:pt idx="398">
                  <c:v>-81.08224717254879</c:v>
                </c:pt>
                <c:pt idx="399">
                  <c:v>-81.271892797926327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21-477F-BC51-91E874CF3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"/>
        <c:axId val="4"/>
      </c:scatterChart>
      <c:valAx>
        <c:axId val="316198704"/>
        <c:scaling>
          <c:logBase val="10"/>
          <c:orientation val="minMax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Hz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crossBetween val="midCat"/>
      </c:valAx>
      <c:valAx>
        <c:axId val="1"/>
        <c:scaling>
          <c:orientation val="minMax"/>
          <c:max val="30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(dB)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198704"/>
        <c:crosses val="autoZero"/>
        <c:crossBetween val="midCat"/>
      </c:valAx>
      <c:valAx>
        <c:axId val="3"/>
        <c:scaling>
          <c:logBase val="10"/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At val="0"/>
        <c:crossBetween val="midCat"/>
      </c:valAx>
      <c:valAx>
        <c:axId val="4"/>
        <c:scaling>
          <c:orientation val="minMax"/>
          <c:max val="180"/>
          <c:min val="-18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(°)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"/>
        <c:crosses val="max"/>
        <c:crossBetween val="midCat"/>
        <c:minorUnit val="90"/>
      </c:valAx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16565</xdr:colOff>
          <xdr:row>4</xdr:row>
          <xdr:rowOff>16566</xdr:rowOff>
        </xdr:from>
        <xdr:to>
          <xdr:col>20</xdr:col>
          <xdr:colOff>604631</xdr:colOff>
          <xdr:row>28</xdr:row>
          <xdr:rowOff>182217</xdr:rowOff>
        </xdr:to>
        <xdr:pic>
          <xdr:nvPicPr>
            <xdr:cNvPr id="2" name="Image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PicPr preferRelativeResize="0">
              <a:picLocks noChangeArrowheads="1"/>
              <a:extLst>
                <a:ext uri="{84589F7E-364E-4C9E-8A38-B11213B215E9}">
                  <a14:cameraTool cellRange="Plot" spid="_x0000_s626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615608" y="853109"/>
              <a:ext cx="8555936" cy="5375412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22</xdr:row>
      <xdr:rowOff>47625</xdr:rowOff>
    </xdr:from>
    <xdr:to>
      <xdr:col>12</xdr:col>
      <xdr:colOff>428625</xdr:colOff>
      <xdr:row>46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1</xdr:colOff>
      <xdr:row>5</xdr:row>
      <xdr:rowOff>9525</xdr:rowOff>
    </xdr:from>
    <xdr:to>
      <xdr:col>24</xdr:col>
      <xdr:colOff>1</xdr:colOff>
      <xdr:row>29</xdr:row>
      <xdr:rowOff>0</xdr:rowOff>
    </xdr:to>
    <xdr:pic>
      <xdr:nvPicPr>
        <xdr:cNvPr id="3" name="Picture 1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1" y="1200150"/>
          <a:ext cx="6096000" cy="498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24</xdr:row>
      <xdr:rowOff>28575</xdr:rowOff>
    </xdr:from>
    <xdr:to>
      <xdr:col>12</xdr:col>
      <xdr:colOff>28575</xdr:colOff>
      <xdr:row>48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304800</xdr:colOff>
      <xdr:row>0</xdr:row>
      <xdr:rowOff>104775</xdr:rowOff>
    </xdr:from>
    <xdr:to>
      <xdr:col>23</xdr:col>
      <xdr:colOff>590550</xdr:colOff>
      <xdr:row>28</xdr:row>
      <xdr:rowOff>161925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104775"/>
          <a:ext cx="6991350" cy="5781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0</xdr:colOff>
      <xdr:row>36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0</xdr:colOff>
      <xdr:row>36</xdr:row>
      <xdr:rowOff>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34746</xdr:colOff>
      <xdr:row>7</xdr:row>
      <xdr:rowOff>92830</xdr:rowOff>
    </xdr:from>
    <xdr:to>
      <xdr:col>11</xdr:col>
      <xdr:colOff>196670</xdr:colOff>
      <xdr:row>22</xdr:row>
      <xdr:rowOff>161510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6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38832" y="1616830"/>
          <a:ext cx="1994666" cy="320207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317676</xdr:colOff>
      <xdr:row>1</xdr:row>
      <xdr:rowOff>72259</xdr:rowOff>
    </xdr:from>
    <xdr:to>
      <xdr:col>14</xdr:col>
      <xdr:colOff>243516</xdr:colOff>
      <xdr:row>16</xdr:row>
      <xdr:rowOff>125854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7917" y="308742"/>
          <a:ext cx="4202237" cy="31869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605117</xdr:colOff>
      <xdr:row>5</xdr:row>
      <xdr:rowOff>0</xdr:rowOff>
    </xdr:from>
    <xdr:to>
      <xdr:col>29</xdr:col>
      <xdr:colOff>605117</xdr:colOff>
      <xdr:row>33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596710</xdr:colOff>
      <xdr:row>5</xdr:row>
      <xdr:rowOff>560</xdr:rowOff>
    </xdr:from>
    <xdr:to>
      <xdr:col>30</xdr:col>
      <xdr:colOff>0</xdr:colOff>
      <xdr:row>33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/>
  <dimension ref="B2:E34"/>
  <sheetViews>
    <sheetView zoomScale="115" zoomScaleNormal="115" workbookViewId="0">
      <selection activeCell="F12" sqref="F12"/>
    </sheetView>
  </sheetViews>
  <sheetFormatPr defaultColWidth="9.140625" defaultRowHeight="15" x14ac:dyDescent="0.25"/>
  <cols>
    <col min="3" max="3" width="9.7109375" bestFit="1" customWidth="1"/>
    <col min="5" max="5" width="28.28515625" customWidth="1"/>
  </cols>
  <sheetData>
    <row r="2" spans="2:5" ht="21" x14ac:dyDescent="0.35">
      <c r="B2" s="32" t="s">
        <v>123</v>
      </c>
    </row>
    <row r="3" spans="2:5" x14ac:dyDescent="0.25">
      <c r="B3" t="s">
        <v>57</v>
      </c>
    </row>
    <row r="6" spans="2:5" ht="18" x14ac:dyDescent="0.35">
      <c r="B6" s="3" t="s">
        <v>64</v>
      </c>
      <c r="C6" s="20">
        <v>5</v>
      </c>
      <c r="D6" s="3" t="s">
        <v>3</v>
      </c>
      <c r="E6" s="3" t="s">
        <v>46</v>
      </c>
    </row>
    <row r="7" spans="2:5" ht="18" x14ac:dyDescent="0.35">
      <c r="B7" s="3" t="s">
        <v>68</v>
      </c>
      <c r="C7" s="20">
        <v>4</v>
      </c>
      <c r="D7" s="3" t="s">
        <v>3</v>
      </c>
      <c r="E7" s="3" t="s">
        <v>69</v>
      </c>
    </row>
    <row r="8" spans="2:5" ht="18" x14ac:dyDescent="0.35">
      <c r="B8" s="3" t="s">
        <v>73</v>
      </c>
      <c r="C8" s="20">
        <v>2</v>
      </c>
      <c r="D8" s="3" t="s">
        <v>74</v>
      </c>
      <c r="E8" s="3" t="s">
        <v>75</v>
      </c>
    </row>
    <row r="9" spans="2:5" ht="18" x14ac:dyDescent="0.35">
      <c r="B9" s="3" t="s">
        <v>78</v>
      </c>
      <c r="C9" s="20">
        <v>5</v>
      </c>
      <c r="D9" s="3" t="s">
        <v>40</v>
      </c>
      <c r="E9" s="3" t="s">
        <v>48</v>
      </c>
    </row>
    <row r="10" spans="2:5" x14ac:dyDescent="0.25">
      <c r="B10" s="3" t="s">
        <v>79</v>
      </c>
      <c r="C10" s="20">
        <v>1.2</v>
      </c>
      <c r="D10" s="3"/>
      <c r="E10" s="3" t="s">
        <v>80</v>
      </c>
    </row>
    <row r="11" spans="2:5" ht="18" x14ac:dyDescent="0.35">
      <c r="B11" s="3" t="s">
        <v>43</v>
      </c>
      <c r="C11" s="20">
        <v>0.1</v>
      </c>
      <c r="D11" s="3" t="s">
        <v>3</v>
      </c>
      <c r="E11" s="3" t="s">
        <v>47</v>
      </c>
    </row>
    <row r="12" spans="2:5" ht="18" x14ac:dyDescent="0.35">
      <c r="B12" s="3" t="s">
        <v>142</v>
      </c>
      <c r="C12" s="20">
        <v>20</v>
      </c>
      <c r="D12" s="3" t="s">
        <v>143</v>
      </c>
      <c r="E12" s="3" t="s">
        <v>144</v>
      </c>
    </row>
    <row r="13" spans="2:5" ht="18" x14ac:dyDescent="0.35">
      <c r="B13" s="3" t="s">
        <v>124</v>
      </c>
      <c r="C13" s="20">
        <v>940</v>
      </c>
      <c r="D13" s="3" t="s">
        <v>125</v>
      </c>
      <c r="E13" s="3" t="s">
        <v>126</v>
      </c>
    </row>
    <row r="14" spans="2:5" ht="18" x14ac:dyDescent="0.35">
      <c r="B14" s="3" t="s">
        <v>127</v>
      </c>
      <c r="C14" s="20">
        <v>17</v>
      </c>
      <c r="D14" s="3" t="s">
        <v>128</v>
      </c>
      <c r="E14" s="3" t="s">
        <v>129</v>
      </c>
    </row>
    <row r="15" spans="2:5" ht="18" x14ac:dyDescent="0.35">
      <c r="B15" s="3" t="s">
        <v>36</v>
      </c>
      <c r="C15" s="20">
        <v>100</v>
      </c>
      <c r="D15" s="3" t="s">
        <v>33</v>
      </c>
      <c r="E15" s="3" t="s">
        <v>132</v>
      </c>
    </row>
    <row r="16" spans="2:5" x14ac:dyDescent="0.25">
      <c r="B16" s="3"/>
      <c r="C16" s="51">
        <f>IF(OPMODE="CCM",((((1/PI()+0.5)/(1-C21/100))-1)*Mode!E16),0)</f>
        <v>11004.226244065096</v>
      </c>
      <c r="D16" s="3" t="s">
        <v>145</v>
      </c>
      <c r="E16" s="3" t="s">
        <v>163</v>
      </c>
    </row>
    <row r="17" spans="2:5" ht="18" x14ac:dyDescent="0.35">
      <c r="B17" s="3" t="s">
        <v>44</v>
      </c>
      <c r="C17" s="20">
        <v>10000</v>
      </c>
      <c r="D17" s="3" t="s">
        <v>145</v>
      </c>
      <c r="E17" s="3" t="s">
        <v>164</v>
      </c>
    </row>
    <row r="18" spans="2:5" x14ac:dyDescent="0.25">
      <c r="B18" s="3"/>
      <c r="D18" s="3"/>
      <c r="E18" s="3"/>
    </row>
    <row r="19" spans="2:5" x14ac:dyDescent="0.25">
      <c r="B19" s="3"/>
      <c r="D19" s="3"/>
      <c r="E19" s="3"/>
    </row>
    <row r="20" spans="2:5" x14ac:dyDescent="0.25">
      <c r="B20" s="3" t="s">
        <v>130</v>
      </c>
      <c r="C20" s="37" t="str">
        <f>IF(Mode!D13&gt;=2,"DCM","CCM")</f>
        <v>CCM</v>
      </c>
      <c r="D20" s="43">
        <f>IF(Mode!D13&gt;=2,1,2)</f>
        <v>2</v>
      </c>
      <c r="E20" s="3" t="s">
        <v>131</v>
      </c>
    </row>
    <row r="21" spans="2:5" x14ac:dyDescent="0.25">
      <c r="B21" s="3" t="s">
        <v>83</v>
      </c>
      <c r="C21" s="22">
        <f>IF(C20="CCM",Mode!G10*100,Mode!G13*100)</f>
        <v>51.515151515151516</v>
      </c>
      <c r="D21" s="3" t="s">
        <v>41</v>
      </c>
      <c r="E21" s="3" t="s">
        <v>84</v>
      </c>
    </row>
    <row r="22" spans="2:5" ht="18" x14ac:dyDescent="0.35">
      <c r="B22" s="3" t="s">
        <v>138</v>
      </c>
      <c r="C22" s="21">
        <f>IF(C20="CCM",Mode!G15,Mode!G16)</f>
        <v>25.217657847794875</v>
      </c>
      <c r="D22" s="3" t="s">
        <v>33</v>
      </c>
      <c r="E22" s="3" t="s">
        <v>148</v>
      </c>
    </row>
    <row r="23" spans="2:5" ht="18" x14ac:dyDescent="0.35">
      <c r="B23" s="3" t="s">
        <v>137</v>
      </c>
      <c r="C23" s="21">
        <f>(1/(2*PI()*C14*10^-3*C13*10^-6))/1000</f>
        <v>9.9596334850998343</v>
      </c>
      <c r="D23" s="3" t="s">
        <v>33</v>
      </c>
      <c r="E23" s="3" t="s">
        <v>136</v>
      </c>
    </row>
    <row r="24" spans="2:5" ht="18" x14ac:dyDescent="0.35">
      <c r="B24" s="3" t="s">
        <v>146</v>
      </c>
      <c r="C24" s="21">
        <f>IF(C20="CCM",Mode!J10,Mode!J13)</f>
        <v>132.76739898633519</v>
      </c>
      <c r="D24" s="3" t="s">
        <v>62</v>
      </c>
      <c r="E24" s="3" t="s">
        <v>147</v>
      </c>
    </row>
    <row r="25" spans="2:5" ht="18" x14ac:dyDescent="0.35">
      <c r="B25" s="3" t="s">
        <v>149</v>
      </c>
      <c r="C25" s="21">
        <f>IF(C20="CCM",Mode!M10,Mode!M13)</f>
        <v>6.6362877175826256</v>
      </c>
      <c r="D25" s="3" t="s">
        <v>66</v>
      </c>
      <c r="E25" s="3" t="s">
        <v>150</v>
      </c>
    </row>
    <row r="26" spans="2:5" ht="18" x14ac:dyDescent="0.35">
      <c r="B26" s="3" t="s">
        <v>156</v>
      </c>
      <c r="C26" s="42">
        <f>1+C17/Mode!E16</f>
        <v>1.625</v>
      </c>
      <c r="E26" s="3" t="s">
        <v>157</v>
      </c>
    </row>
    <row r="27" spans="2:5" ht="16.5" x14ac:dyDescent="0.3">
      <c r="B27" s="41" t="s">
        <v>158</v>
      </c>
      <c r="C27" s="21">
        <f>IF(C20="CCM",1/(PI()*(C26*(1-C21/100)-0.5)),"")</f>
        <v>1.1057080256910625</v>
      </c>
      <c r="E27" s="3" t="s">
        <v>159</v>
      </c>
    </row>
    <row r="30" spans="2:5" ht="18" x14ac:dyDescent="0.35">
      <c r="B30" s="3" t="s">
        <v>167</v>
      </c>
      <c r="C30" s="21">
        <f>0.25*C22</f>
        <v>6.3044144619487188</v>
      </c>
      <c r="D30" s="3" t="s">
        <v>33</v>
      </c>
      <c r="E30" s="3" t="s">
        <v>166</v>
      </c>
    </row>
    <row r="31" spans="2:5" ht="18" x14ac:dyDescent="0.35">
      <c r="B31" s="3" t="s">
        <v>165</v>
      </c>
      <c r="C31" s="19">
        <v>5</v>
      </c>
      <c r="D31" s="3" t="s">
        <v>33</v>
      </c>
      <c r="E31" s="3" t="s">
        <v>168</v>
      </c>
    </row>
    <row r="32" spans="2:5" x14ac:dyDescent="0.25">
      <c r="B32" s="3" t="s">
        <v>76</v>
      </c>
      <c r="C32" s="19">
        <v>60</v>
      </c>
      <c r="D32" s="3" t="s">
        <v>71</v>
      </c>
      <c r="E32" s="3" t="s">
        <v>172</v>
      </c>
    </row>
    <row r="33" spans="2:5" ht="18" x14ac:dyDescent="0.35">
      <c r="B33" s="3" t="s">
        <v>169</v>
      </c>
      <c r="C33" s="21">
        <f>IF(C20="CCM",20*LOG((SQRT(1+(C31*1000/('Operating Specs'!$C$23*1000))^2)*SQRT(1+(C31*1000/('Operating Specs'!$C$22*1000))^2)/SQRT(1+(C31*1000/('Operating Specs'!$C$24))^2)/(SQRT((1-N10^2/('Operating Specs'!$C$15*500)^2)^2+(C31*1000/('Operating Specs'!$C$27*'Operating Specs'!$C$15*500))^2)))*Mode!$L$10),20*LOG((SQRT(1+(C31*1000/('Operating Specs'!$C$23*1000))^2)*SQRT(1+(C31*1000/('Operating Specs'!$C$22*1000))^2)/SQRT(1+(C31*1000/('Operating Specs'!$C$24))^2)*Mode!$L$13)))</f>
        <v>-23.776111575367452</v>
      </c>
      <c r="D33" s="3" t="s">
        <v>66</v>
      </c>
      <c r="E33" s="3" t="s">
        <v>170</v>
      </c>
    </row>
    <row r="34" spans="2:5" ht="18" x14ac:dyDescent="0.35">
      <c r="B34" s="3" t="s">
        <v>70</v>
      </c>
      <c r="C34" s="21">
        <f>IF(C20="CCM",(ATAN(C31*1000/('Operating Specs'!$C$23*1000))-ATAN(C31*1000/'Operating Specs'!$C$24)-ATAN(C31*1000/('Operating Specs'!$C$22*1000))-ATAN((C31*1000/('Operating Specs'!$C$27*500*'Operating Specs'!$C$15))/(1-(C31*1000/(0.5*'Operating Specs'!$C$15*1000))^2)))*180/PI(),(ATAN(C31*1000/('Operating Specs'!$C$23*1000))-ATAN(C31*1000/'Operating Specs'!$C$24)-ATAN(C31*1000/('Operating Specs'!$C$22*1000)))*180/PI())</f>
        <v>-78.255562012067131</v>
      </c>
      <c r="D34" s="3" t="s">
        <v>71</v>
      </c>
      <c r="E34" s="3" t="s">
        <v>171</v>
      </c>
    </row>
  </sheetData>
  <pageMargins left="0.7" right="0.7" top="0.75" bottom="0.75" header="0.3" footer="0.3"/>
  <pageSetup orientation="portrait" horizontalDpi="90" verticalDpi="9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7"/>
  <dimension ref="E5:P409"/>
  <sheetViews>
    <sheetView zoomScaleNormal="100" workbookViewId="0">
      <selection activeCell="O10" sqref="O10"/>
    </sheetView>
  </sheetViews>
  <sheetFormatPr defaultColWidth="9.140625" defaultRowHeight="15" x14ac:dyDescent="0.25"/>
  <cols>
    <col min="16" max="16" width="11" bestFit="1" customWidth="1"/>
    <col min="20" max="20" width="12" bestFit="1" customWidth="1"/>
    <col min="272" max="272" width="11" bestFit="1" customWidth="1"/>
    <col min="528" max="528" width="11" bestFit="1" customWidth="1"/>
    <col min="784" max="784" width="11" bestFit="1" customWidth="1"/>
    <col min="1040" max="1040" width="11" bestFit="1" customWidth="1"/>
    <col min="1296" max="1296" width="11" bestFit="1" customWidth="1"/>
    <col min="1552" max="1552" width="11" bestFit="1" customWidth="1"/>
    <col min="1808" max="1808" width="11" bestFit="1" customWidth="1"/>
    <col min="2064" max="2064" width="11" bestFit="1" customWidth="1"/>
    <col min="2320" max="2320" width="11" bestFit="1" customWidth="1"/>
    <col min="2576" max="2576" width="11" bestFit="1" customWidth="1"/>
    <col min="2832" max="2832" width="11" bestFit="1" customWidth="1"/>
    <col min="3088" max="3088" width="11" bestFit="1" customWidth="1"/>
    <col min="3344" max="3344" width="11" bestFit="1" customWidth="1"/>
    <col min="3600" max="3600" width="11" bestFit="1" customWidth="1"/>
    <col min="3856" max="3856" width="11" bestFit="1" customWidth="1"/>
    <col min="4112" max="4112" width="11" bestFit="1" customWidth="1"/>
    <col min="4368" max="4368" width="11" bestFit="1" customWidth="1"/>
    <col min="4624" max="4624" width="11" bestFit="1" customWidth="1"/>
    <col min="4880" max="4880" width="11" bestFit="1" customWidth="1"/>
    <col min="5136" max="5136" width="11" bestFit="1" customWidth="1"/>
    <col min="5392" max="5392" width="11" bestFit="1" customWidth="1"/>
    <col min="5648" max="5648" width="11" bestFit="1" customWidth="1"/>
    <col min="5904" max="5904" width="11" bestFit="1" customWidth="1"/>
    <col min="6160" max="6160" width="11" bestFit="1" customWidth="1"/>
    <col min="6416" max="6416" width="11" bestFit="1" customWidth="1"/>
    <col min="6672" max="6672" width="11" bestFit="1" customWidth="1"/>
    <col min="6928" max="6928" width="11" bestFit="1" customWidth="1"/>
    <col min="7184" max="7184" width="11" bestFit="1" customWidth="1"/>
    <col min="7440" max="7440" width="11" bestFit="1" customWidth="1"/>
    <col min="7696" max="7696" width="11" bestFit="1" customWidth="1"/>
    <col min="7952" max="7952" width="11" bestFit="1" customWidth="1"/>
    <col min="8208" max="8208" width="11" bestFit="1" customWidth="1"/>
    <col min="8464" max="8464" width="11" bestFit="1" customWidth="1"/>
    <col min="8720" max="8720" width="11" bestFit="1" customWidth="1"/>
    <col min="8976" max="8976" width="11" bestFit="1" customWidth="1"/>
    <col min="9232" max="9232" width="11" bestFit="1" customWidth="1"/>
    <col min="9488" max="9488" width="11" bestFit="1" customWidth="1"/>
    <col min="9744" max="9744" width="11" bestFit="1" customWidth="1"/>
    <col min="10000" max="10000" width="11" bestFit="1" customWidth="1"/>
    <col min="10256" max="10256" width="11" bestFit="1" customWidth="1"/>
    <col min="10512" max="10512" width="11" bestFit="1" customWidth="1"/>
    <col min="10768" max="10768" width="11" bestFit="1" customWidth="1"/>
    <col min="11024" max="11024" width="11" bestFit="1" customWidth="1"/>
    <col min="11280" max="11280" width="11" bestFit="1" customWidth="1"/>
    <col min="11536" max="11536" width="11" bestFit="1" customWidth="1"/>
    <col min="11792" max="11792" width="11" bestFit="1" customWidth="1"/>
    <col min="12048" max="12048" width="11" bestFit="1" customWidth="1"/>
    <col min="12304" max="12304" width="11" bestFit="1" customWidth="1"/>
    <col min="12560" max="12560" width="11" bestFit="1" customWidth="1"/>
    <col min="12816" max="12816" width="11" bestFit="1" customWidth="1"/>
    <col min="13072" max="13072" width="11" bestFit="1" customWidth="1"/>
    <col min="13328" max="13328" width="11" bestFit="1" customWidth="1"/>
    <col min="13584" max="13584" width="11" bestFit="1" customWidth="1"/>
    <col min="13840" max="13840" width="11" bestFit="1" customWidth="1"/>
    <col min="14096" max="14096" width="11" bestFit="1" customWidth="1"/>
    <col min="14352" max="14352" width="11" bestFit="1" customWidth="1"/>
    <col min="14608" max="14608" width="11" bestFit="1" customWidth="1"/>
    <col min="14864" max="14864" width="11" bestFit="1" customWidth="1"/>
    <col min="15120" max="15120" width="11" bestFit="1" customWidth="1"/>
    <col min="15376" max="15376" width="11" bestFit="1" customWidth="1"/>
    <col min="15632" max="15632" width="11" bestFit="1" customWidth="1"/>
    <col min="15888" max="15888" width="11" bestFit="1" customWidth="1"/>
    <col min="16144" max="16144" width="11" bestFit="1" customWidth="1"/>
  </cols>
  <sheetData>
    <row r="5" spans="5:16" x14ac:dyDescent="0.25">
      <c r="P5" s="14"/>
    </row>
    <row r="6" spans="5:16" x14ac:dyDescent="0.25">
      <c r="E6" t="s">
        <v>51</v>
      </c>
      <c r="F6">
        <v>100</v>
      </c>
    </row>
    <row r="7" spans="5:16" x14ac:dyDescent="0.25">
      <c r="E7" t="s">
        <v>52</v>
      </c>
      <c r="F7">
        <f>10^(1/F6)</f>
        <v>1.0232929922807541</v>
      </c>
      <c r="G7" s="15" t="s">
        <v>53</v>
      </c>
      <c r="H7" s="15"/>
      <c r="I7" s="15"/>
      <c r="J7" s="15"/>
      <c r="K7" s="15"/>
      <c r="L7" s="15"/>
      <c r="O7" t="s">
        <v>134</v>
      </c>
    </row>
    <row r="9" spans="5:16" x14ac:dyDescent="0.25">
      <c r="G9">
        <v>10</v>
      </c>
      <c r="H9">
        <v>100</v>
      </c>
      <c r="I9">
        <v>1000</v>
      </c>
      <c r="J9">
        <v>10000</v>
      </c>
      <c r="N9" s="15" t="s">
        <v>54</v>
      </c>
      <c r="O9" s="15" t="s">
        <v>55</v>
      </c>
      <c r="P9" s="15" t="s">
        <v>56</v>
      </c>
    </row>
    <row r="10" spans="5:16" x14ac:dyDescent="0.25">
      <c r="F10">
        <v>0</v>
      </c>
      <c r="G10">
        <f>$G$9*$F$7^F10</f>
        <v>10</v>
      </c>
      <c r="H10">
        <f>$H$9*$F$7^F10</f>
        <v>100</v>
      </c>
      <c r="I10">
        <f>$I$9*$F$7^F10</f>
        <v>1000</v>
      </c>
      <c r="J10">
        <f>$J$9*$F$7^F10</f>
        <v>10000</v>
      </c>
      <c r="N10">
        <v>10</v>
      </c>
      <c r="O10">
        <f>20*LOG((SQRT(1+(N10/('Operating Specs'!$C$23*1000))^2)*SQRT(1+(N10/('Operating Specs'!$C$22*1000))^2)/SQRT(1+(N10/('Operating Specs'!$C$24))^2)/(SQRT((1-N10^2/('Operating Specs'!$C$15*500)^2)^2+(N10/('Operating Specs'!$C$27*'Operating Specs'!$C$15*500))^2)))*Mode!$L$10)</f>
        <v>6.6117248354656875</v>
      </c>
      <c r="P10">
        <f>(ATAN(N10/('Operating Specs'!$C$23*1000))-ATAN(N10/'Operating Specs'!$C$24)-ATAN(N10/('Operating Specs'!$C$22*1000))-ATAN((N10/('Operating Specs'!$C$27*500*'Operating Specs'!$C$15))/(1-(N10/(0.5*'Operating Specs'!$C$15*1000))^2)))*180/PI()</f>
        <v>-4.2829237662119484</v>
      </c>
    </row>
    <row r="11" spans="5:16" x14ac:dyDescent="0.25">
      <c r="F11">
        <f>F10+1</f>
        <v>1</v>
      </c>
      <c r="G11">
        <f t="shared" ref="G11:G74" si="0">$G$9*$F$7^F11</f>
        <v>10.232929922807541</v>
      </c>
      <c r="H11">
        <f t="shared" ref="H11:H74" si="1">$H$9*$F$7^F11</f>
        <v>102.32929922807541</v>
      </c>
      <c r="I11">
        <f t="shared" ref="I11:I74" si="2">$I$9*$F$7^F11</f>
        <v>1023.2929922807541</v>
      </c>
      <c r="J11">
        <f t="shared" ref="J11:J74" si="3">$J$9*$F$7^F11</f>
        <v>10232.929922807542</v>
      </c>
      <c r="N11">
        <v>10.232929922807541</v>
      </c>
      <c r="O11">
        <f>20*LOG((SQRT(1+(N11/('Operating Specs'!$C$23*1000))^2)*SQRT(1+(N11/('Operating Specs'!$C$22*1000))^2)/SQRT(1+(N11/('Operating Specs'!$C$24))^2)/(SQRT((1-N11^2/('Operating Specs'!$C$15*500)^2)^2+(N11/('Operating Specs'!$C$27*'Operating Specs'!$C$15*500))^2)))*Mode!$L$10)</f>
        <v>6.6105706448032118</v>
      </c>
      <c r="P11">
        <f>(ATAN(N11/('Operating Specs'!$C$23*1000))-ATAN(N11/'Operating Specs'!$C$24)-ATAN(N11/('Operating Specs'!$C$22*1000))-ATAN((N11/('Operating Specs'!$C$27*500*'Operating Specs'!$C$15))/(1-(N11/(0.5*'Operating Specs'!$C$15*1000))^2)))*180/PI()</f>
        <v>-4.3822950425941825</v>
      </c>
    </row>
    <row r="12" spans="5:16" x14ac:dyDescent="0.25">
      <c r="F12">
        <f t="shared" ref="F12:F75" si="4">F11+1</f>
        <v>2</v>
      </c>
      <c r="G12">
        <f t="shared" si="0"/>
        <v>10.471285480508994</v>
      </c>
      <c r="H12">
        <f t="shared" si="1"/>
        <v>104.71285480508993</v>
      </c>
      <c r="I12">
        <f t="shared" si="2"/>
        <v>1047.1285480508993</v>
      </c>
      <c r="J12">
        <f t="shared" si="3"/>
        <v>10471.285480508994</v>
      </c>
      <c r="N12">
        <v>10.471285480508994</v>
      </c>
      <c r="O12">
        <f>20*LOG((SQRT(1+(N12/('Operating Specs'!$C$23*1000))^2)*SQRT(1+(N12/('Operating Specs'!$C$22*1000))^2)/SQRT(1+(N12/('Operating Specs'!$C$24))^2)/(SQRT((1-N12^2/('Operating Specs'!$C$15*500)^2)^2+(N12/('Operating Specs'!$C$27*'Operating Specs'!$C$15*500))^2)))*Mode!$L$10)</f>
        <v>6.609362387627157</v>
      </c>
      <c r="P12">
        <f>(ATAN(N12/('Operating Specs'!$C$23*1000))-ATAN(N12/'Operating Specs'!$C$24)-ATAN(N12/('Operating Specs'!$C$22*1000))-ATAN((N12/('Operating Specs'!$C$27*500*'Operating Specs'!$C$15))/(1-(N12/(0.5*'Operating Specs'!$C$15*1000))^2)))*180/PI()</f>
        <v>-4.4839531579241401</v>
      </c>
    </row>
    <row r="13" spans="5:16" x14ac:dyDescent="0.25">
      <c r="F13">
        <f t="shared" si="4"/>
        <v>3</v>
      </c>
      <c r="G13">
        <f t="shared" si="0"/>
        <v>10.715193052376062</v>
      </c>
      <c r="H13">
        <f t="shared" si="1"/>
        <v>107.15193052376063</v>
      </c>
      <c r="I13">
        <f t="shared" si="2"/>
        <v>1071.5193052376062</v>
      </c>
      <c r="J13">
        <f t="shared" si="3"/>
        <v>10715.193052376062</v>
      </c>
      <c r="N13">
        <v>10.715193052376062</v>
      </c>
      <c r="O13">
        <f>20*LOG((SQRT(1+(N13/('Operating Specs'!$C$23*1000))^2)*SQRT(1+(N13/('Operating Specs'!$C$22*1000))^2)/SQRT(1+(N13/('Operating Specs'!$C$24))^2)/(SQRT((1-N13^2/('Operating Specs'!$C$15*500)^2)^2+(N13/('Operating Specs'!$C$27*'Operating Specs'!$C$15*500))^2)))*Mode!$L$10)</f>
        <v>6.6080975473841139</v>
      </c>
      <c r="P13">
        <f>(ATAN(N13/('Operating Specs'!$C$23*1000))-ATAN(N13/'Operating Specs'!$C$24)-ATAN(N13/('Operating Specs'!$C$22*1000))-ATAN((N13/('Operating Specs'!$C$27*500*'Operating Specs'!$C$15))/(1-(N13/(0.5*'Operating Specs'!$C$15*1000))^2)))*180/PI()</f>
        <v>-4.5879494067769793</v>
      </c>
    </row>
    <row r="14" spans="5:16" x14ac:dyDescent="0.25">
      <c r="F14">
        <f t="shared" si="4"/>
        <v>4</v>
      </c>
      <c r="G14">
        <f t="shared" si="0"/>
        <v>10.964781961431846</v>
      </c>
      <c r="H14">
        <f t="shared" si="1"/>
        <v>109.64781961431846</v>
      </c>
      <c r="I14">
        <f t="shared" si="2"/>
        <v>1096.4781961431847</v>
      </c>
      <c r="J14">
        <f t="shared" si="3"/>
        <v>10964.781961431847</v>
      </c>
      <c r="N14">
        <v>10.964781961431846</v>
      </c>
      <c r="O14">
        <f>20*LOG((SQRT(1+(N14/('Operating Specs'!$C$23*1000))^2)*SQRT(1+(N14/('Operating Specs'!$C$22*1000))^2)/SQRT(1+(N14/('Operating Specs'!$C$24))^2)/(SQRT((1-N14^2/('Operating Specs'!$C$15*500)^2)^2+(N14/('Operating Specs'!$C$27*'Operating Specs'!$C$15*500))^2)))*Mode!$L$10)</f>
        <v>6.6067734919309116</v>
      </c>
      <c r="P14">
        <f>(ATAN(N14/('Operating Specs'!$C$23*1000))-ATAN(N14/'Operating Specs'!$C$24)-ATAN(N14/('Operating Specs'!$C$22*1000))-ATAN((N14/('Operating Specs'!$C$27*500*'Operating Specs'!$C$15))/(1-(N14/(0.5*'Operating Specs'!$C$15*1000))^2)))*180/PI()</f>
        <v>-4.6943361394512628</v>
      </c>
    </row>
    <row r="15" spans="5:16" x14ac:dyDescent="0.25">
      <c r="F15">
        <f t="shared" si="4"/>
        <v>5</v>
      </c>
      <c r="G15">
        <f t="shared" si="0"/>
        <v>11.220184543019631</v>
      </c>
      <c r="H15">
        <f t="shared" si="1"/>
        <v>112.20184543019631</v>
      </c>
      <c r="I15">
        <f t="shared" si="2"/>
        <v>1122.0184543019632</v>
      </c>
      <c r="J15">
        <f t="shared" si="3"/>
        <v>11220.184543019632</v>
      </c>
      <c r="N15">
        <v>11.220184543019631</v>
      </c>
      <c r="O15">
        <f>20*LOG((SQRT(1+(N15/('Operating Specs'!$C$23*1000))^2)*SQRT(1+(N15/('Operating Specs'!$C$22*1000))^2)/SQRT(1+(N15/('Operating Specs'!$C$24))^2)/(SQRT((1-N15^2/('Operating Specs'!$C$15*500)^2)^2+(N15/('Operating Specs'!$C$27*'Operating Specs'!$C$15*500))^2)))*Mode!$L$10)</f>
        <v>6.6053874683732339</v>
      </c>
      <c r="P15">
        <f>(ATAN(N15/('Operating Specs'!$C$23*1000))-ATAN(N15/'Operating Specs'!$C$24)-ATAN(N15/('Operating Specs'!$C$22*1000))-ATAN((N15/('Operating Specs'!$C$27*500*'Operating Specs'!$C$15))/(1-(N15/(0.5*'Operating Specs'!$C$15*1000))^2)))*180/PI()</f>
        <v>-4.8031667768553223</v>
      </c>
    </row>
    <row r="16" spans="5:16" x14ac:dyDescent="0.25">
      <c r="F16">
        <f t="shared" si="4"/>
        <v>6</v>
      </c>
      <c r="G16">
        <f t="shared" si="0"/>
        <v>11.481536214968822</v>
      </c>
      <c r="H16">
        <f t="shared" si="1"/>
        <v>114.81536214968821</v>
      </c>
      <c r="I16">
        <f t="shared" si="2"/>
        <v>1148.1536214968821</v>
      </c>
      <c r="J16">
        <f t="shared" si="3"/>
        <v>11481.536214968821</v>
      </c>
      <c r="N16">
        <v>11.481536214968822</v>
      </c>
      <c r="O16">
        <f>20*LOG((SQRT(1+(N16/('Operating Specs'!$C$23*1000))^2)*SQRT(1+(N16/('Operating Specs'!$C$22*1000))^2)/SQRT(1+(N16/('Operating Specs'!$C$24))^2)/(SQRT((1-N16^2/('Operating Specs'!$C$15*500)^2)^2+(N16/('Operating Specs'!$C$27*'Operating Specs'!$C$15*500))^2)))*Mode!$L$10)</f>
        <v>6.603936597688036</v>
      </c>
      <c r="P16">
        <f>(ATAN(N16/('Operating Specs'!$C$23*1000))-ATAN(N16/'Operating Specs'!$C$24)-ATAN(N16/('Operating Specs'!$C$22*1000))-ATAN((N16/('Operating Specs'!$C$27*500*'Operating Specs'!$C$15))/(1-(N16/(0.5*'Operating Specs'!$C$15*1000))^2)))*180/PI()</f>
        <v>-4.9144958250753614</v>
      </c>
    </row>
    <row r="17" spans="6:16" x14ac:dyDescent="0.25">
      <c r="F17">
        <f t="shared" si="4"/>
        <v>7</v>
      </c>
      <c r="G17">
        <f t="shared" si="0"/>
        <v>11.748975549395288</v>
      </c>
      <c r="H17">
        <f t="shared" si="1"/>
        <v>117.48975549395288</v>
      </c>
      <c r="I17">
        <f t="shared" si="2"/>
        <v>1174.8975549395288</v>
      </c>
      <c r="J17">
        <f t="shared" si="3"/>
        <v>11748.975549395289</v>
      </c>
      <c r="N17">
        <v>11.748975549395288</v>
      </c>
      <c r="O17">
        <f>20*LOG((SQRT(1+(N17/('Operating Specs'!$C$23*1000))^2)*SQRT(1+(N17/('Operating Specs'!$C$22*1000))^2)/SQRT(1+(N17/('Operating Specs'!$C$24))^2)/(SQRT((1-N17^2/('Operating Specs'!$C$15*500)^2)^2+(N17/('Operating Specs'!$C$27*'Operating Specs'!$C$15*500))^2)))*Mode!$L$10)</f>
        <v>6.6024178691219415</v>
      </c>
      <c r="P17">
        <f>(ATAN(N17/('Operating Specs'!$C$23*1000))-ATAN(N17/'Operating Specs'!$C$24)-ATAN(N17/('Operating Specs'!$C$22*1000))-ATAN((N17/('Operating Specs'!$C$27*500*'Operating Specs'!$C$15))/(1-(N17/(0.5*'Operating Specs'!$C$15*1000))^2)))*180/PI()</f>
        <v>-5.0283788895738502</v>
      </c>
    </row>
    <row r="18" spans="6:16" x14ac:dyDescent="0.25">
      <c r="F18">
        <f t="shared" si="4"/>
        <v>8</v>
      </c>
      <c r="G18">
        <f t="shared" si="0"/>
        <v>12.02264434617412</v>
      </c>
      <c r="H18">
        <f t="shared" si="1"/>
        <v>120.22644346174121</v>
      </c>
      <c r="I18">
        <f t="shared" si="2"/>
        <v>1202.264434617412</v>
      </c>
      <c r="J18">
        <f t="shared" si="3"/>
        <v>12022.64434617412</v>
      </c>
      <c r="N18">
        <v>12.02264434617412</v>
      </c>
      <c r="O18">
        <f>20*LOG((SQRT(1+(N18/('Operating Specs'!$C$23*1000))^2)*SQRT(1+(N18/('Operating Specs'!$C$22*1000))^2)/SQRT(1+(N18/('Operating Specs'!$C$24))^2)/(SQRT((1-N18^2/('Operating Specs'!$C$15*500)^2)^2+(N18/('Operating Specs'!$C$27*'Operating Specs'!$C$15*500))^2)))*Mode!$L$10)</f>
        <v>6.6008281343579442</v>
      </c>
      <c r="P18">
        <f>(ATAN(N18/('Operating Specs'!$C$23*1000))-ATAN(N18/'Operating Specs'!$C$24)-ATAN(N18/('Operating Specs'!$C$22*1000))-ATAN((N18/('Operating Specs'!$C$27*500*'Operating Specs'!$C$15))/(1-(N18/(0.5*'Operating Specs'!$C$15*1000))^2)))*180/PI()</f>
        <v>-5.1448726889627237</v>
      </c>
    </row>
    <row r="19" spans="6:16" x14ac:dyDescent="0.25">
      <c r="F19">
        <f t="shared" si="4"/>
        <v>9</v>
      </c>
      <c r="G19">
        <f t="shared" si="0"/>
        <v>12.302687708123807</v>
      </c>
      <c r="H19">
        <f t="shared" si="1"/>
        <v>123.02687708123807</v>
      </c>
      <c r="I19">
        <f t="shared" si="2"/>
        <v>1230.2687708123808</v>
      </c>
      <c r="J19">
        <f t="shared" si="3"/>
        <v>12302.687708123807</v>
      </c>
      <c r="N19">
        <v>12.302687708123807</v>
      </c>
      <c r="O19">
        <f>20*LOG((SQRT(1+(N19/('Operating Specs'!$C$23*1000))^2)*SQRT(1+(N19/('Operating Specs'!$C$22*1000))^2)/SQRT(1+(N19/('Operating Specs'!$C$24))^2)/(SQRT((1-N19^2/('Operating Specs'!$C$15*500)^2)^2+(N19/('Operating Specs'!$C$27*'Operating Specs'!$C$15*500))^2)))*Mode!$L$10)</f>
        <v>6.5991641014423772</v>
      </c>
      <c r="P19">
        <f>(ATAN(N19/('Operating Specs'!$C$23*1000))-ATAN(N19/'Operating Specs'!$C$24)-ATAN(N19/('Operating Specs'!$C$22*1000))-ATAN((N19/('Operating Specs'!$C$27*500*'Operating Specs'!$C$15))/(1-(N19/(0.5*'Operating Specs'!$C$15*1000))^2)))*180/PI()</f>
        <v>-5.2640350682917818</v>
      </c>
    </row>
    <row r="20" spans="6:16" x14ac:dyDescent="0.25">
      <c r="F20">
        <f t="shared" si="4"/>
        <v>10</v>
      </c>
      <c r="G20">
        <f t="shared" si="0"/>
        <v>12.589254117941662</v>
      </c>
      <c r="H20">
        <f t="shared" si="1"/>
        <v>125.89254117941661</v>
      </c>
      <c r="I20">
        <f t="shared" si="2"/>
        <v>1258.9254117941662</v>
      </c>
      <c r="J20">
        <f t="shared" si="3"/>
        <v>12589.254117941662</v>
      </c>
      <c r="N20">
        <v>12.589254117941662</v>
      </c>
      <c r="O20">
        <f>20*LOG((SQRT(1+(N20/('Operating Specs'!$C$23*1000))^2)*SQRT(1+(N20/('Operating Specs'!$C$22*1000))^2)/SQRT(1+(N20/('Operating Specs'!$C$24))^2)/(SQRT((1-N20^2/('Operating Specs'!$C$15*500)^2)^2+(N20/('Operating Specs'!$C$27*'Operating Specs'!$C$15*500))^2)))*Mode!$L$10)</f>
        <v>6.5974223284641322</v>
      </c>
      <c r="P20">
        <f>(ATAN(N20/('Operating Specs'!$C$23*1000))-ATAN(N20/'Operating Specs'!$C$24)-ATAN(N20/('Operating Specs'!$C$22*1000))-ATAN((N20/('Operating Specs'!$C$27*500*'Operating Specs'!$C$15))/(1-(N20/(0.5*'Operating Specs'!$C$15*1000))^2)))*180/PI()</f>
        <v>-5.3859250117882018</v>
      </c>
    </row>
    <row r="21" spans="6:16" x14ac:dyDescent="0.25">
      <c r="F21">
        <f t="shared" si="4"/>
        <v>11</v>
      </c>
      <c r="G21">
        <f t="shared" si="0"/>
        <v>12.882495516931327</v>
      </c>
      <c r="H21">
        <f t="shared" si="1"/>
        <v>128.82495516931328</v>
      </c>
      <c r="I21">
        <f t="shared" si="2"/>
        <v>1288.2495516931326</v>
      </c>
      <c r="J21">
        <f t="shared" si="3"/>
        <v>12882.495516931327</v>
      </c>
      <c r="N21">
        <v>12.882495516931327</v>
      </c>
      <c r="O21">
        <f>20*LOG((SQRT(1+(N21/('Operating Specs'!$C$23*1000))^2)*SQRT(1+(N21/('Operating Specs'!$C$22*1000))^2)/SQRT(1+(N21/('Operating Specs'!$C$24))^2)/(SQRT((1-N21^2/('Operating Specs'!$C$15*500)^2)^2+(N21/('Operating Specs'!$C$27*'Operating Specs'!$C$15*500))^2)))*Mode!$L$10)</f>
        <v>6.5955992169780577</v>
      </c>
      <c r="P21">
        <f>(ATAN(N21/('Operating Specs'!$C$23*1000))-ATAN(N21/'Operating Specs'!$C$24)-ATAN(N21/('Operating Specs'!$C$22*1000))-ATAN((N21/('Operating Specs'!$C$27*500*'Operating Specs'!$C$15))/(1-(N21/(0.5*'Operating Specs'!$C$15*1000))^2)))*180/PI()</f>
        <v>-5.5106026549784097</v>
      </c>
    </row>
    <row r="22" spans="6:16" x14ac:dyDescent="0.25">
      <c r="F22">
        <f t="shared" si="4"/>
        <v>12</v>
      </c>
      <c r="G22">
        <f t="shared" si="0"/>
        <v>13.182567385564056</v>
      </c>
      <c r="H22">
        <f t="shared" si="1"/>
        <v>131.82567385564056</v>
      </c>
      <c r="I22">
        <f t="shared" si="2"/>
        <v>1318.2567385564057</v>
      </c>
      <c r="J22">
        <f t="shared" si="3"/>
        <v>13182.567385564056</v>
      </c>
      <c r="N22">
        <v>13.182567385564056</v>
      </c>
      <c r="O22">
        <f>20*LOG((SQRT(1+(N22/('Operating Specs'!$C$23*1000))^2)*SQRT(1+(N22/('Operating Specs'!$C$22*1000))^2)/SQRT(1+(N22/('Operating Specs'!$C$24))^2)/(SQRT((1-N22^2/('Operating Specs'!$C$15*500)^2)^2+(N22/('Operating Specs'!$C$27*'Operating Specs'!$C$15*500))^2)))*Mode!$L$10)</f>
        <v>6.5936910051642981</v>
      </c>
      <c r="P22">
        <f>(ATAN(N22/('Operating Specs'!$C$23*1000))-ATAN(N22/'Operating Specs'!$C$24)-ATAN(N22/('Operating Specs'!$C$22*1000))-ATAN((N22/('Operating Specs'!$C$27*500*'Operating Specs'!$C$15))/(1-(N22/(0.5*'Operating Specs'!$C$15*1000))^2)))*180/PI()</f>
        <v>-5.6381292961185512</v>
      </c>
    </row>
    <row r="23" spans="6:16" x14ac:dyDescent="0.25">
      <c r="F23">
        <f t="shared" si="4"/>
        <v>13</v>
      </c>
      <c r="G23">
        <f t="shared" si="0"/>
        <v>13.489628825916522</v>
      </c>
      <c r="H23">
        <f t="shared" si="1"/>
        <v>134.89628825916523</v>
      </c>
      <c r="I23">
        <f t="shared" si="2"/>
        <v>1348.9628825916523</v>
      </c>
      <c r="J23">
        <f t="shared" si="3"/>
        <v>13489.628825916521</v>
      </c>
      <c r="N23">
        <v>13.489628825916522</v>
      </c>
      <c r="O23">
        <f>20*LOG((SQRT(1+(N23/('Operating Specs'!$C$23*1000))^2)*SQRT(1+(N23/('Operating Specs'!$C$22*1000))^2)/SQRT(1+(N23/('Operating Specs'!$C$24))^2)/(SQRT((1-N23^2/('Operating Specs'!$C$15*500)^2)^2+(N23/('Operating Specs'!$C$27*'Operating Specs'!$C$15*500))^2)))*Mode!$L$10)</f>
        <v>6.5916937607153701</v>
      </c>
      <c r="P23">
        <f>(ATAN(N23/('Operating Specs'!$C$23*1000))-ATAN(N23/'Operating Specs'!$C$24)-ATAN(N23/('Operating Specs'!$C$22*1000))-ATAN((N23/('Operating Specs'!$C$27*500*'Operating Specs'!$C$15))/(1-(N23/(0.5*'Operating Specs'!$C$15*1000))^2)))*180/PI()</f>
        <v>-5.7685674068545927</v>
      </c>
    </row>
    <row r="24" spans="6:16" x14ac:dyDescent="0.25">
      <c r="F24">
        <f t="shared" si="4"/>
        <v>14</v>
      </c>
      <c r="G24">
        <f t="shared" si="0"/>
        <v>13.803842646028832</v>
      </c>
      <c r="H24">
        <f t="shared" si="1"/>
        <v>138.03842646028832</v>
      </c>
      <c r="I24">
        <f t="shared" si="2"/>
        <v>1380.3842646028831</v>
      </c>
      <c r="J24">
        <f t="shared" si="3"/>
        <v>13803.842646028832</v>
      </c>
      <c r="N24">
        <v>13.803842646028832</v>
      </c>
      <c r="O24">
        <f>20*LOG((SQRT(1+(N24/('Operating Specs'!$C$23*1000))^2)*SQRT(1+(N24/('Operating Specs'!$C$22*1000))^2)/SQRT(1+(N24/('Operating Specs'!$C$24))^2)/(SQRT((1-N24^2/('Operating Specs'!$C$15*500)^2)^2+(N24/('Operating Specs'!$C$27*'Operating Specs'!$C$15*500))^2)))*Mode!$L$10)</f>
        <v>6.5896033734427313</v>
      </c>
      <c r="P24">
        <f>(ATAN(N24/('Operating Specs'!$C$23*1000))-ATAN(N24/'Operating Specs'!$C$24)-ATAN(N24/('Operating Specs'!$C$22*1000))-ATAN((N24/('Operating Specs'!$C$27*500*'Operating Specs'!$C$15))/(1-(N24/(0.5*'Operating Specs'!$C$15*1000))^2)))*180/PI()</f>
        <v>-5.9019806420274783</v>
      </c>
    </row>
    <row r="25" spans="6:16" x14ac:dyDescent="0.25">
      <c r="F25">
        <f t="shared" si="4"/>
        <v>15</v>
      </c>
      <c r="G25">
        <f t="shared" si="0"/>
        <v>14.125375446227524</v>
      </c>
      <c r="H25">
        <f t="shared" si="1"/>
        <v>141.25375446227523</v>
      </c>
      <c r="I25">
        <f t="shared" si="2"/>
        <v>1412.5375446227524</v>
      </c>
      <c r="J25">
        <f t="shared" si="3"/>
        <v>14125.375446227525</v>
      </c>
      <c r="N25">
        <v>14.125375446227524</v>
      </c>
      <c r="O25">
        <f>20*LOG((SQRT(1+(N25/('Operating Specs'!$C$23*1000))^2)*SQRT(1+(N25/('Operating Specs'!$C$22*1000))^2)/SQRT(1+(N25/('Operating Specs'!$C$24))^2)/(SQRT((1-N25^2/('Operating Specs'!$C$15*500)^2)^2+(N25/('Operating Specs'!$C$27*'Operating Specs'!$C$15*500))^2)))*Mode!$L$10)</f>
        <v>6.5874155475946665</v>
      </c>
      <c r="P25">
        <f>(ATAN(N25/('Operating Specs'!$C$23*1000))-ATAN(N25/'Operating Specs'!$C$24)-ATAN(N25/('Operating Specs'!$C$22*1000))-ATAN((N25/('Operating Specs'!$C$27*500*'Operating Specs'!$C$15))/(1-(N25/(0.5*'Operating Specs'!$C$15*1000))^2)))*180/PI()</f>
        <v>-6.0384338485329687</v>
      </c>
    </row>
    <row r="26" spans="6:16" x14ac:dyDescent="0.25">
      <c r="F26">
        <f t="shared" si="4"/>
        <v>16</v>
      </c>
      <c r="G26">
        <f t="shared" si="0"/>
        <v>14.454397707459254</v>
      </c>
      <c r="H26">
        <f t="shared" si="1"/>
        <v>144.54397707459253</v>
      </c>
      <c r="I26">
        <f t="shared" si="2"/>
        <v>1445.4397707459254</v>
      </c>
      <c r="J26">
        <f t="shared" si="3"/>
        <v>14454.397707459255</v>
      </c>
      <c r="N26">
        <v>14.454397707459254</v>
      </c>
      <c r="O26">
        <f>20*LOG((SQRT(1+(N26/('Operating Specs'!$C$23*1000))^2)*SQRT(1+(N26/('Operating Specs'!$C$22*1000))^2)/SQRT(1+(N26/('Operating Specs'!$C$24))^2)/(SQRT((1-N26^2/('Operating Specs'!$C$15*500)^2)^2+(N26/('Operating Specs'!$C$27*'Operating Specs'!$C$15*500))^2)))*Mode!$L$10)</f>
        <v>6.5851257938772756</v>
      </c>
      <c r="P26">
        <f>(ATAN(N26/('Operating Specs'!$C$23*1000))-ATAN(N26/'Operating Specs'!$C$24)-ATAN(N26/('Operating Specs'!$C$22*1000))-ATAN((N26/('Operating Specs'!$C$27*500*'Operating Specs'!$C$15))/(1-(N26/(0.5*'Operating Specs'!$C$15*1000))^2)))*180/PI()</f>
        <v>-6.177993073139552</v>
      </c>
    </row>
    <row r="27" spans="6:16" x14ac:dyDescent="0.25">
      <c r="F27">
        <f t="shared" si="4"/>
        <v>17</v>
      </c>
      <c r="G27">
        <f t="shared" si="0"/>
        <v>14.791083881682052</v>
      </c>
      <c r="H27">
        <f t="shared" si="1"/>
        <v>147.91083881682053</v>
      </c>
      <c r="I27">
        <f t="shared" si="2"/>
        <v>1479.1083881682052</v>
      </c>
      <c r="J27">
        <f t="shared" si="3"/>
        <v>14791.083881682052</v>
      </c>
      <c r="N27">
        <v>14.791083881682052</v>
      </c>
      <c r="O27">
        <f>20*LOG((SQRT(1+(N27/('Operating Specs'!$C$23*1000))^2)*SQRT(1+(N27/('Operating Specs'!$C$22*1000))^2)/SQRT(1+(N27/('Operating Specs'!$C$24))^2)/(SQRT((1-N27^2/('Operating Specs'!$C$15*500)^2)^2+(N27/('Operating Specs'!$C$27*'Operating Specs'!$C$15*500))^2)))*Mode!$L$10)</f>
        <v>6.5827294211705922</v>
      </c>
      <c r="P27">
        <f>(ATAN(N27/('Operating Specs'!$C$23*1000))-ATAN(N27/'Operating Specs'!$C$24)-ATAN(N27/('Operating Specs'!$C$22*1000))-ATAN((N27/('Operating Specs'!$C$27*500*'Operating Specs'!$C$15))/(1-(N27/(0.5*'Operating Specs'!$C$15*1000))^2)))*180/PI()</f>
        <v>-6.3207255691614082</v>
      </c>
    </row>
    <row r="28" spans="6:16" x14ac:dyDescent="0.25">
      <c r="F28">
        <f t="shared" si="4"/>
        <v>18</v>
      </c>
      <c r="G28">
        <f t="shared" si="0"/>
        <v>15.135612484362058</v>
      </c>
      <c r="H28">
        <f t="shared" si="1"/>
        <v>151.35612484362056</v>
      </c>
      <c r="I28">
        <f t="shared" si="2"/>
        <v>1513.5612484362057</v>
      </c>
      <c r="J28">
        <f t="shared" si="3"/>
        <v>15135.612484362058</v>
      </c>
      <c r="N28">
        <v>15.135612484362058</v>
      </c>
      <c r="O28">
        <f>20*LOG((SQRT(1+(N28/('Operating Specs'!$C$23*1000))^2)*SQRT(1+(N28/('Operating Specs'!$C$22*1000))^2)/SQRT(1+(N28/('Operating Specs'!$C$24))^2)/(SQRT((1-N28^2/('Operating Specs'!$C$15*500)^2)^2+(N28/('Operating Specs'!$C$27*'Operating Specs'!$C$15*500))^2)))*Mode!$L$10)</f>
        <v>6.5802215279318297</v>
      </c>
      <c r="P28">
        <f>(ATAN(N28/('Operating Specs'!$C$23*1000))-ATAN(N28/'Operating Specs'!$C$24)-ATAN(N28/('Operating Specs'!$C$22*1000))-ATAN((N28/('Operating Specs'!$C$27*500*'Operating Specs'!$C$15))/(1-(N28/(0.5*'Operating Specs'!$C$15*1000))^2)))*180/PI()</f>
        <v>-6.4666998018764854</v>
      </c>
    </row>
    <row r="29" spans="6:16" x14ac:dyDescent="0.25">
      <c r="F29">
        <f t="shared" si="4"/>
        <v>19</v>
      </c>
      <c r="G29">
        <f t="shared" si="0"/>
        <v>15.488166189124788</v>
      </c>
      <c r="H29">
        <f t="shared" si="1"/>
        <v>154.88166189124789</v>
      </c>
      <c r="I29">
        <f t="shared" si="2"/>
        <v>1548.8166189124788</v>
      </c>
      <c r="J29">
        <f t="shared" si="3"/>
        <v>15488.166189124788</v>
      </c>
      <c r="N29">
        <v>15.488166189124788</v>
      </c>
      <c r="O29">
        <f>20*LOG((SQRT(1+(N29/('Operating Specs'!$C$23*1000))^2)*SQRT(1+(N29/('Operating Specs'!$C$22*1000))^2)/SQRT(1+(N29/('Operating Specs'!$C$24))^2)/(SQRT((1-N29^2/('Operating Specs'!$C$15*500)^2)^2+(N29/('Operating Specs'!$C$27*'Operating Specs'!$C$15*500))^2)))*Mode!$L$10)</f>
        <v>6.5775969932780898</v>
      </c>
      <c r="P29">
        <f>(ATAN(N29/('Operating Specs'!$C$23*1000))-ATAN(N29/'Operating Specs'!$C$24)-ATAN(N29/('Operating Specs'!$C$22*1000))-ATAN((N29/('Operating Specs'!$C$27*500*'Operating Specs'!$C$15))/(1-(N29/(0.5*'Operating Specs'!$C$15*1000))^2)))*180/PI()</f>
        <v>-6.6159854525726773</v>
      </c>
    </row>
    <row r="30" spans="6:16" x14ac:dyDescent="0.25">
      <c r="F30">
        <f t="shared" si="4"/>
        <v>20</v>
      </c>
      <c r="G30">
        <f t="shared" si="0"/>
        <v>15.848931924611108</v>
      </c>
      <c r="H30">
        <f t="shared" si="1"/>
        <v>158.48931924611108</v>
      </c>
      <c r="I30">
        <f t="shared" si="2"/>
        <v>1584.8931924611106</v>
      </c>
      <c r="J30">
        <f t="shared" si="3"/>
        <v>15848.931924611106</v>
      </c>
      <c r="N30">
        <v>15.848931924611108</v>
      </c>
      <c r="O30">
        <f>20*LOG((SQRT(1+(N30/('Operating Specs'!$C$23*1000))^2)*SQRT(1+(N30/('Operating Specs'!$C$22*1000))^2)/SQRT(1+(N30/('Operating Specs'!$C$24))^2)/(SQRT((1-N30^2/('Operating Specs'!$C$15*500)^2)^2+(N30/('Operating Specs'!$C$27*'Operating Specs'!$C$15*500))^2)))*Mode!$L$10)</f>
        <v>6.5748504677410393</v>
      </c>
      <c r="P30">
        <f>(ATAN(N30/('Operating Specs'!$C$23*1000))-ATAN(N30/'Operating Specs'!$C$24)-ATAN(N30/('Operating Specs'!$C$22*1000))-ATAN((N30/('Operating Specs'!$C$27*500*'Operating Specs'!$C$15))/(1-(N30/(0.5*'Operating Specs'!$C$15*1000))^2)))*180/PI()</f>
        <v>-6.7686534210974889</v>
      </c>
    </row>
    <row r="31" spans="6:16" x14ac:dyDescent="0.25">
      <c r="F31">
        <f t="shared" si="4"/>
        <v>21</v>
      </c>
      <c r="G31">
        <f t="shared" si="0"/>
        <v>16.218100973589273</v>
      </c>
      <c r="H31">
        <f t="shared" si="1"/>
        <v>162.1810097358927</v>
      </c>
      <c r="I31">
        <f t="shared" si="2"/>
        <v>1621.8100973589271</v>
      </c>
      <c r="J31">
        <f t="shared" si="3"/>
        <v>16218.100973589271</v>
      </c>
      <c r="N31">
        <v>16.218100973589273</v>
      </c>
      <c r="O31">
        <f>20*LOG((SQRT(1+(N31/('Operating Specs'!$C$23*1000))^2)*SQRT(1+(N31/('Operating Specs'!$C$22*1000))^2)/SQRT(1+(N31/('Operating Specs'!$C$24))^2)/(SQRT((1-N31^2/('Operating Specs'!$C$15*500)^2)^2+(N31/('Operating Specs'!$C$27*'Operating Specs'!$C$15*500))^2)))*Mode!$L$10)</f>
        <v>6.5719763636863959</v>
      </c>
      <c r="P31">
        <f>(ATAN(N31/('Operating Specs'!$C$23*1000))-ATAN(N31/'Operating Specs'!$C$24)-ATAN(N31/('Operating Specs'!$C$22*1000))-ATAN((N31/('Operating Specs'!$C$27*500*'Operating Specs'!$C$15))/(1-(N31/(0.5*'Operating Specs'!$C$15*1000))^2)))*180/PI()</f>
        <v>-6.9247758267788164</v>
      </c>
    </row>
    <row r="32" spans="6:16" x14ac:dyDescent="0.25">
      <c r="F32">
        <f t="shared" si="4"/>
        <v>22</v>
      </c>
      <c r="G32">
        <f t="shared" si="0"/>
        <v>16.595869074375575</v>
      </c>
      <c r="H32">
        <f t="shared" si="1"/>
        <v>165.95869074375574</v>
      </c>
      <c r="I32">
        <f t="shared" si="2"/>
        <v>1659.5869074375573</v>
      </c>
      <c r="J32">
        <f t="shared" si="3"/>
        <v>16595.869074375572</v>
      </c>
      <c r="N32">
        <v>16.595869074375575</v>
      </c>
      <c r="O32">
        <f>20*LOG((SQRT(1+(N32/('Operating Specs'!$C$23*1000))^2)*SQRT(1+(N32/('Operating Specs'!$C$22*1000))^2)/SQRT(1+(N32/('Operating Specs'!$C$24))^2)/(SQRT((1-N32^2/('Operating Specs'!$C$15*500)^2)^2+(N32/('Operating Specs'!$C$27*'Operating Specs'!$C$15*500))^2)))*Mode!$L$10)</f>
        <v>6.5689688453914528</v>
      </c>
      <c r="P32">
        <f>(ATAN(N32/('Operating Specs'!$C$23*1000))-ATAN(N32/'Operating Specs'!$C$24)-ATAN(N32/('Operating Specs'!$C$22*1000))-ATAN((N32/('Operating Specs'!$C$27*500*'Operating Specs'!$C$15))/(1-(N32/(0.5*'Operating Specs'!$C$15*1000))^2)))*180/PI()</f>
        <v>-7.0844260075761429</v>
      </c>
    </row>
    <row r="33" spans="6:16" x14ac:dyDescent="0.25">
      <c r="F33">
        <f t="shared" si="4"/>
        <v>23</v>
      </c>
      <c r="G33">
        <f t="shared" si="0"/>
        <v>16.982436524617409</v>
      </c>
      <c r="H33">
        <f t="shared" si="1"/>
        <v>169.8243652461741</v>
      </c>
      <c r="I33">
        <f t="shared" si="2"/>
        <v>1698.243652461741</v>
      </c>
      <c r="J33">
        <f t="shared" si="3"/>
        <v>16982.436524617409</v>
      </c>
      <c r="N33">
        <v>16.982436524617409</v>
      </c>
      <c r="O33">
        <f>20*LOG((SQRT(1+(N33/('Operating Specs'!$C$23*1000))^2)*SQRT(1+(N33/('Operating Specs'!$C$22*1000))^2)/SQRT(1+(N33/('Operating Specs'!$C$24))^2)/(SQRT((1-N33^2/('Operating Specs'!$C$15*500)^2)^2+(N33/('Operating Specs'!$C$27*'Operating Specs'!$C$15*500))^2)))*Mode!$L$10)</f>
        <v>6.5658218187742268</v>
      </c>
      <c r="P33">
        <f>(ATAN(N33/('Operating Specs'!$C$23*1000))-ATAN(N33/'Operating Specs'!$C$24)-ATAN(N33/('Operating Specs'!$C$22*1000))-ATAN((N33/('Operating Specs'!$C$27*500*'Operating Specs'!$C$15))/(1-(N33/(0.5*'Operating Specs'!$C$15*1000))^2)))*180/PI()</f>
        <v>-7.2476785173130089</v>
      </c>
    </row>
    <row r="34" spans="6:16" x14ac:dyDescent="0.25">
      <c r="F34">
        <f t="shared" si="4"/>
        <v>24</v>
      </c>
      <c r="G34">
        <f t="shared" si="0"/>
        <v>17.378008287493717</v>
      </c>
      <c r="H34">
        <f t="shared" si="1"/>
        <v>173.78008287493719</v>
      </c>
      <c r="I34">
        <f t="shared" si="2"/>
        <v>1737.8008287493717</v>
      </c>
      <c r="J34">
        <f t="shared" si="3"/>
        <v>17378.008287493718</v>
      </c>
      <c r="N34">
        <v>17.378008287493717</v>
      </c>
      <c r="O34">
        <f>20*LOG((SQRT(1+(N34/('Operating Specs'!$C$23*1000))^2)*SQRT(1+(N34/('Operating Specs'!$C$22*1000))^2)/SQRT(1+(N34/('Operating Specs'!$C$24))^2)/(SQRT((1-N34^2/('Operating Specs'!$C$15*500)^2)^2+(N34/('Operating Specs'!$C$27*'Operating Specs'!$C$15*500))^2)))*Mode!$L$10)</f>
        <v>6.5625289207685755</v>
      </c>
      <c r="P34">
        <f>(ATAN(N34/('Operating Specs'!$C$23*1000))-ATAN(N34/'Operating Specs'!$C$24)-ATAN(N34/('Operating Specs'!$C$22*1000))-ATAN((N34/('Operating Specs'!$C$27*500*'Operating Specs'!$C$15))/(1-(N34/(0.5*'Operating Specs'!$C$15*1000))^2)))*180/PI()</f>
        <v>-7.4146091208325764</v>
      </c>
    </row>
    <row r="35" spans="6:16" x14ac:dyDescent="0.25">
      <c r="F35">
        <f t="shared" si="4"/>
        <v>25</v>
      </c>
      <c r="G35">
        <f t="shared" si="0"/>
        <v>17.782794100389193</v>
      </c>
      <c r="H35">
        <f t="shared" si="1"/>
        <v>177.82794100389191</v>
      </c>
      <c r="I35">
        <f t="shared" si="2"/>
        <v>1778.2794100389192</v>
      </c>
      <c r="J35">
        <f t="shared" si="3"/>
        <v>17782.794100389194</v>
      </c>
      <c r="N35">
        <v>17.782794100389193</v>
      </c>
      <c r="O35">
        <f>20*LOG((SQRT(1+(N35/('Operating Specs'!$C$23*1000))^2)*SQRT(1+(N35/('Operating Specs'!$C$22*1000))^2)/SQRT(1+(N35/('Operating Specs'!$C$24))^2)/(SQRT((1-N35^2/('Operating Specs'!$C$15*500)^2)^2+(N35/('Operating Specs'!$C$27*'Operating Specs'!$C$15*500))^2)))*Mode!$L$10)</f>
        <v>6.5590835083399188</v>
      </c>
      <c r="P35">
        <f>(ATAN(N35/('Operating Specs'!$C$23*1000))-ATAN(N35/'Operating Specs'!$C$24)-ATAN(N35/('Operating Specs'!$C$22*1000))-ATAN((N35/('Operating Specs'!$C$27*500*'Operating Specs'!$C$15))/(1-(N35/(0.5*'Operating Specs'!$C$15*1000))^2)))*180/PI()</f>
        <v>-7.5852947869089569</v>
      </c>
    </row>
    <row r="36" spans="6:16" x14ac:dyDescent="0.25">
      <c r="F36">
        <f t="shared" si="4"/>
        <v>26</v>
      </c>
      <c r="G36">
        <f t="shared" si="0"/>
        <v>18.197008586099795</v>
      </c>
      <c r="H36">
        <f t="shared" si="1"/>
        <v>181.97008586099795</v>
      </c>
      <c r="I36">
        <f t="shared" si="2"/>
        <v>1819.7008586099794</v>
      </c>
      <c r="J36">
        <f t="shared" si="3"/>
        <v>18197.008586099793</v>
      </c>
      <c r="N36">
        <v>18.197008586099795</v>
      </c>
      <c r="O36">
        <f>20*LOG((SQRT(1+(N36/('Operating Specs'!$C$23*1000))^2)*SQRT(1+(N36/('Operating Specs'!$C$22*1000))^2)/SQRT(1+(N36/('Operating Specs'!$C$24))^2)/(SQRT((1-N36^2/('Operating Specs'!$C$15*500)^2)^2+(N36/('Operating Specs'!$C$27*'Operating Specs'!$C$15*500))^2)))*Mode!$L$10)</f>
        <v>6.5554786471372992</v>
      </c>
      <c r="P36">
        <f>(ATAN(N36/('Operating Specs'!$C$23*1000))-ATAN(N36/'Operating Specs'!$C$24)-ATAN(N36/('Operating Specs'!$C$22*1000))-ATAN((N36/('Operating Specs'!$C$27*500*'Operating Specs'!$C$15))/(1-(N36/(0.5*'Operating Specs'!$C$15*1000))^2)))*180/PI()</f>
        <v>-7.7598136787372205</v>
      </c>
    </row>
    <row r="37" spans="6:16" x14ac:dyDescent="0.25">
      <c r="F37">
        <f t="shared" si="4"/>
        <v>27</v>
      </c>
      <c r="G37">
        <f t="shared" si="0"/>
        <v>18.620871366628631</v>
      </c>
      <c r="H37">
        <f t="shared" si="1"/>
        <v>186.20871366628631</v>
      </c>
      <c r="I37">
        <f t="shared" si="2"/>
        <v>1862.087136662863</v>
      </c>
      <c r="J37">
        <f t="shared" si="3"/>
        <v>18620.871366628631</v>
      </c>
      <c r="N37">
        <v>18.620871366628631</v>
      </c>
      <c r="O37">
        <f>20*LOG((SQRT(1+(N37/('Operating Specs'!$C$23*1000))^2)*SQRT(1+(N37/('Operating Specs'!$C$22*1000))^2)/SQRT(1+(N37/('Operating Specs'!$C$24))^2)/(SQRT((1-N37^2/('Operating Specs'!$C$15*500)^2)^2+(N37/('Operating Specs'!$C$27*'Operating Specs'!$C$15*500))^2)))*Mode!$L$10)</f>
        <v>6.5517070997780023</v>
      </c>
      <c r="P37">
        <f>(ATAN(N37/('Operating Specs'!$C$23*1000))-ATAN(N37/'Operating Specs'!$C$24)-ATAN(N37/('Operating Specs'!$C$22*1000))-ATAN((N37/('Operating Specs'!$C$27*500*'Operating Specs'!$C$15))/(1-(N37/(0.5*'Operating Specs'!$C$15*1000))^2)))*180/PI()</f>
        <v>-7.9382451418153179</v>
      </c>
    </row>
    <row r="38" spans="6:16" x14ac:dyDescent="0.25">
      <c r="F38">
        <f t="shared" si="4"/>
        <v>28</v>
      </c>
      <c r="G38">
        <f t="shared" si="0"/>
        <v>19.054607179632423</v>
      </c>
      <c r="H38">
        <f t="shared" si="1"/>
        <v>190.54607179632424</v>
      </c>
      <c r="I38">
        <f t="shared" si="2"/>
        <v>1905.4607179632424</v>
      </c>
      <c r="J38">
        <f t="shared" si="3"/>
        <v>19054.607179632425</v>
      </c>
      <c r="N38">
        <v>19.054607179632423</v>
      </c>
      <c r="O38">
        <f>20*LOG((SQRT(1+(N38/('Operating Specs'!$C$23*1000))^2)*SQRT(1+(N38/('Operating Specs'!$C$22*1000))^2)/SQRT(1+(N38/('Operating Specs'!$C$24))^2)/(SQRT((1-N38^2/('Operating Specs'!$C$15*500)^2)^2+(N38/('Operating Specs'!$C$27*'Operating Specs'!$C$15*500))^2)))*Mode!$L$10)</f>
        <v>6.5477613137621322</v>
      </c>
      <c r="P38">
        <f>(ATAN(N38/('Operating Specs'!$C$23*1000))-ATAN(N38/'Operating Specs'!$C$24)-ATAN(N38/('Operating Specs'!$C$22*1000))-ATAN((N38/('Operating Specs'!$C$27*500*'Operating Specs'!$C$15))/(1-(N38/(0.5*'Operating Specs'!$C$15*1000))^2)))*180/PI()</f>
        <v>-8.1206696890205663</v>
      </c>
    </row>
    <row r="39" spans="6:16" x14ac:dyDescent="0.25">
      <c r="F39">
        <f t="shared" si="4"/>
        <v>29</v>
      </c>
      <c r="G39">
        <f t="shared" si="0"/>
        <v>19.498445997580404</v>
      </c>
      <c r="H39">
        <f t="shared" si="1"/>
        <v>194.98445997580404</v>
      </c>
      <c r="I39">
        <f t="shared" si="2"/>
        <v>1949.8445997580404</v>
      </c>
      <c r="J39">
        <f t="shared" si="3"/>
        <v>19498.445997580406</v>
      </c>
      <c r="N39">
        <v>19.498445997580404</v>
      </c>
      <c r="O39">
        <f>20*LOG((SQRT(1+(N39/('Operating Specs'!$C$23*1000))^2)*SQRT(1+(N39/('Operating Specs'!$C$22*1000))^2)/SQRT(1+(N39/('Operating Specs'!$C$24))^2)/(SQRT((1-N39^2/('Operating Specs'!$C$15*500)^2)^2+(N39/('Operating Specs'!$C$27*'Operating Specs'!$C$15*500))^2)))*Mode!$L$10)</f>
        <v>6.5436334090155635</v>
      </c>
      <c r="P39">
        <f>(ATAN(N39/('Operating Specs'!$C$23*1000))-ATAN(N39/'Operating Specs'!$C$24)-ATAN(N39/('Operating Specs'!$C$22*1000))-ATAN((N39/('Operating Specs'!$C$27*500*'Operating Specs'!$C$15))/(1-(N39/(0.5*'Operating Specs'!$C$15*1000))^2)))*180/PI()</f>
        <v>-8.3071689826731259</v>
      </c>
    </row>
    <row r="40" spans="6:16" x14ac:dyDescent="0.25">
      <c r="F40">
        <f t="shared" si="4"/>
        <v>30</v>
      </c>
      <c r="G40">
        <f t="shared" si="0"/>
        <v>19.952623149688744</v>
      </c>
      <c r="H40">
        <f t="shared" si="1"/>
        <v>199.52623149688745</v>
      </c>
      <c r="I40">
        <f t="shared" si="2"/>
        <v>1995.2623149688743</v>
      </c>
      <c r="J40">
        <f t="shared" si="3"/>
        <v>19952.623149688745</v>
      </c>
      <c r="N40">
        <v>19.952623149688744</v>
      </c>
      <c r="O40">
        <f>20*LOG((SQRT(1+(N40/('Operating Specs'!$C$23*1000))^2)*SQRT(1+(N40/('Operating Specs'!$C$22*1000))^2)/SQRT(1+(N40/('Operating Specs'!$C$24))^2)/(SQRT((1-N40^2/('Operating Specs'!$C$15*500)^2)^2+(N40/('Operating Specs'!$C$27*'Operating Specs'!$C$15*500))^2)))*Mode!$L$10)</f>
        <v>6.5393151650607955</v>
      </c>
      <c r="P40">
        <f>(ATAN(N40/('Operating Specs'!$C$23*1000))-ATAN(N40/'Operating Specs'!$C$24)-ATAN(N40/('Operating Specs'!$C$22*1000))-ATAN((N40/('Operating Specs'!$C$27*500*'Operating Specs'!$C$15))/(1-(N40/(0.5*'Operating Specs'!$C$15*1000))^2)))*180/PI()</f>
        <v>-8.4978258133678892</v>
      </c>
    </row>
    <row r="41" spans="6:16" x14ac:dyDescent="0.25">
      <c r="F41">
        <f t="shared" si="4"/>
        <v>31</v>
      </c>
      <c r="G41">
        <f t="shared" si="0"/>
        <v>20.417379446695239</v>
      </c>
      <c r="H41">
        <f t="shared" si="1"/>
        <v>204.17379446695239</v>
      </c>
      <c r="I41">
        <f t="shared" si="2"/>
        <v>2041.7379446695238</v>
      </c>
      <c r="J41">
        <f t="shared" si="3"/>
        <v>20417.379446695239</v>
      </c>
      <c r="N41">
        <v>20.417379446695239</v>
      </c>
      <c r="O41">
        <f>20*LOG((SQRT(1+(N41/('Operating Specs'!$C$23*1000))^2)*SQRT(1+(N41/('Operating Specs'!$C$22*1000))^2)/SQRT(1+(N41/('Operating Specs'!$C$24))^2)/(SQRT((1-N41^2/('Operating Specs'!$C$15*500)^2)^2+(N41/('Operating Specs'!$C$27*'Operating Specs'!$C$15*500))^2)))*Mode!$L$10)</f>
        <v>6.5347980078167751</v>
      </c>
      <c r="P41">
        <f>(ATAN(N41/('Operating Specs'!$C$23*1000))-ATAN(N41/'Operating Specs'!$C$24)-ATAN(N41/('Operating Specs'!$C$22*1000))-ATAN((N41/('Operating Specs'!$C$27*500*'Operating Specs'!$C$15))/(1-(N41/(0.5*'Operating Specs'!$C$15*1000))^2)))*180/PI()</f>
        <v>-8.692724075345291</v>
      </c>
    </row>
    <row r="42" spans="6:16" x14ac:dyDescent="0.25">
      <c r="F42">
        <f t="shared" si="4"/>
        <v>32</v>
      </c>
      <c r="G42">
        <f t="shared" si="0"/>
        <v>20.892961308540336</v>
      </c>
      <c r="H42">
        <f t="shared" si="1"/>
        <v>208.92961308540333</v>
      </c>
      <c r="I42">
        <f t="shared" si="2"/>
        <v>2089.2961308540334</v>
      </c>
      <c r="J42">
        <f t="shared" si="3"/>
        <v>20892.961308540333</v>
      </c>
      <c r="N42">
        <v>20.892961308540336</v>
      </c>
      <c r="O42">
        <f>20*LOG((SQRT(1+(N42/('Operating Specs'!$C$23*1000))^2)*SQRT(1+(N42/('Operating Specs'!$C$22*1000))^2)/SQRT(1+(N42/('Operating Specs'!$C$24))^2)/(SQRT((1-N42^2/('Operating Specs'!$C$15*500)^2)^2+(N42/('Operating Specs'!$C$27*'Operating Specs'!$C$15*500))^2)))*Mode!$L$10)</f>
        <v>6.5300729960300954</v>
      </c>
      <c r="P42">
        <f>(ATAN(N42/('Operating Specs'!$C$23*1000))-ATAN(N42/'Operating Specs'!$C$24)-ATAN(N42/('Operating Specs'!$C$22*1000))-ATAN((N42/('Operating Specs'!$C$27*500*'Operating Specs'!$C$15))/(1-(N42/(0.5*'Operating Specs'!$C$15*1000))^2)))*180/PI()</f>
        <v>-8.8919487381602043</v>
      </c>
    </row>
    <row r="43" spans="6:16" x14ac:dyDescent="0.25">
      <c r="F43">
        <f t="shared" si="4"/>
        <v>33</v>
      </c>
      <c r="G43">
        <f t="shared" si="0"/>
        <v>21.37962089502226</v>
      </c>
      <c r="H43">
        <f t="shared" si="1"/>
        <v>213.79620895022259</v>
      </c>
      <c r="I43">
        <f t="shared" si="2"/>
        <v>2137.9620895022258</v>
      </c>
      <c r="J43">
        <f t="shared" si="3"/>
        <v>21379.620895022261</v>
      </c>
      <c r="N43">
        <v>21.37962089502226</v>
      </c>
      <c r="O43">
        <f>20*LOG((SQRT(1+(N43/('Operating Specs'!$C$23*1000))^2)*SQRT(1+(N43/('Operating Specs'!$C$22*1000))^2)/SQRT(1+(N43/('Operating Specs'!$C$24))^2)/(SQRT((1-N43^2/('Operating Specs'!$C$15*500)^2)^2+(N43/('Operating Specs'!$C$27*'Operating Specs'!$C$15*500))^2)))*Mode!$L$10)</f>
        <v>6.5251308073418244</v>
      </c>
      <c r="P43">
        <f>(ATAN(N43/('Operating Specs'!$C$23*1000))-ATAN(N43/'Operating Specs'!$C$24)-ATAN(N43/('Operating Specs'!$C$22*1000))-ATAN((N43/('Operating Specs'!$C$27*500*'Operating Specs'!$C$15))/(1-(N43/(0.5*'Operating Specs'!$C$15*1000))^2)))*180/PI()</f>
        <v>-9.095585814396804</v>
      </c>
    </row>
    <row r="44" spans="6:16" x14ac:dyDescent="0.25">
      <c r="F44">
        <f t="shared" si="4"/>
        <v>34</v>
      </c>
      <c r="G44">
        <f t="shared" si="0"/>
        <v>21.87761623949546</v>
      </c>
      <c r="H44">
        <f t="shared" si="1"/>
        <v>218.77616239495458</v>
      </c>
      <c r="I44">
        <f t="shared" si="2"/>
        <v>2187.761623949546</v>
      </c>
      <c r="J44">
        <f t="shared" si="3"/>
        <v>21877.616239495459</v>
      </c>
      <c r="N44">
        <v>21.87761623949546</v>
      </c>
      <c r="O44">
        <f>20*LOG((SQRT(1+(N44/('Operating Specs'!$C$23*1000))^2)*SQRT(1+(N44/('Operating Specs'!$C$22*1000))^2)/SQRT(1+(N44/('Operating Specs'!$C$24))^2)/(SQRT((1-N44^2/('Operating Specs'!$C$15*500)^2)^2+(N44/('Operating Specs'!$C$27*'Operating Specs'!$C$15*500))^2)))*Mode!$L$10)</f>
        <v>6.5199617239960119</v>
      </c>
      <c r="P44">
        <f>(ATAN(N44/('Operating Specs'!$C$23*1000))-ATAN(N44/'Operating Specs'!$C$24)-ATAN(N44/('Operating Specs'!$C$22*1000))-ATAN((N44/('Operating Specs'!$C$27*500*'Operating Specs'!$C$15))/(1-(N44/(0.5*'Operating Specs'!$C$15*1000))^2)))*180/PI()</f>
        <v>-9.303722323165756</v>
      </c>
    </row>
    <row r="45" spans="6:16" x14ac:dyDescent="0.25">
      <c r="F45">
        <f t="shared" si="4"/>
        <v>35</v>
      </c>
      <c r="G45">
        <f t="shared" si="0"/>
        <v>22.387211385683329</v>
      </c>
      <c r="H45">
        <f t="shared" si="1"/>
        <v>223.87211385683327</v>
      </c>
      <c r="I45">
        <f t="shared" si="2"/>
        <v>2238.7211385683327</v>
      </c>
      <c r="J45">
        <f t="shared" si="3"/>
        <v>22387.211385683328</v>
      </c>
      <c r="N45">
        <v>22.387211385683329</v>
      </c>
      <c r="O45">
        <f>20*LOG((SQRT(1+(N45/('Operating Specs'!$C$23*1000))^2)*SQRT(1+(N45/('Operating Specs'!$C$22*1000))^2)/SQRT(1+(N45/('Operating Specs'!$C$24))^2)/(SQRT((1-N45^2/('Operating Specs'!$C$15*500)^2)^2+(N45/('Operating Specs'!$C$27*'Operating Specs'!$C$15*500))^2)))*Mode!$L$10)</f>
        <v>6.5145556181979902</v>
      </c>
      <c r="P45">
        <f>(ATAN(N45/('Operating Specs'!$C$23*1000))-ATAN(N45/'Operating Specs'!$C$24)-ATAN(N45/('Operating Specs'!$C$22*1000))-ATAN((N45/('Operating Specs'!$C$27*500*'Operating Specs'!$C$15))/(1-(N45/(0.5*'Operating Specs'!$C$15*1000))^2)))*180/PI()</f>
        <v>-9.5164462491085544</v>
      </c>
    </row>
    <row r="46" spans="6:16" x14ac:dyDescent="0.25">
      <c r="F46">
        <f t="shared" si="4"/>
        <v>36</v>
      </c>
      <c r="G46">
        <f t="shared" si="0"/>
        <v>22.908676527677656</v>
      </c>
      <c r="H46">
        <f t="shared" si="1"/>
        <v>229.08676527677656</v>
      </c>
      <c r="I46">
        <f t="shared" si="2"/>
        <v>2290.8676527677658</v>
      </c>
      <c r="J46">
        <f t="shared" si="3"/>
        <v>22908.676527677657</v>
      </c>
      <c r="N46">
        <v>22.908676527677656</v>
      </c>
      <c r="O46">
        <f>20*LOG((SQRT(1+(N46/('Operating Specs'!$C$23*1000))^2)*SQRT(1+(N46/('Operating Specs'!$C$22*1000))^2)/SQRT(1+(N46/('Operating Specs'!$C$24))^2)/(SQRT((1-N46^2/('Operating Specs'!$C$15*500)^2)^2+(N46/('Operating Specs'!$C$27*'Operating Specs'!$C$15*500))^2)))*Mode!$L$10)</f>
        <v>6.5089019371329506</v>
      </c>
      <c r="P46">
        <f>(ATAN(N46/('Operating Specs'!$C$23*1000))-ATAN(N46/'Operating Specs'!$C$24)-ATAN(N46/('Operating Specs'!$C$22*1000))-ATAN((N46/('Operating Specs'!$C$27*500*'Operating Specs'!$C$15))/(1-(N46/(0.5*'Operating Specs'!$C$15*1000))^2)))*180/PI()</f>
        <v>-9.7338464966224745</v>
      </c>
    </row>
    <row r="47" spans="6:16" x14ac:dyDescent="0.25">
      <c r="F47">
        <f t="shared" si="4"/>
        <v>37</v>
      </c>
      <c r="G47">
        <f t="shared" si="0"/>
        <v>23.442288153199144</v>
      </c>
      <c r="H47">
        <f t="shared" si="1"/>
        <v>234.42288153199144</v>
      </c>
      <c r="I47">
        <f t="shared" si="2"/>
        <v>2344.2288153199142</v>
      </c>
      <c r="J47">
        <f t="shared" si="3"/>
        <v>23442.288153199144</v>
      </c>
      <c r="N47">
        <v>23.442288153199144</v>
      </c>
      <c r="O47">
        <f>20*LOG((SQRT(1+(N47/('Operating Specs'!$C$23*1000))^2)*SQRT(1+(N47/('Operating Specs'!$C$22*1000))^2)/SQRT(1+(N47/('Operating Specs'!$C$24))^2)/(SQRT((1-N47^2/('Operating Specs'!$C$15*500)^2)^2+(N47/('Operating Specs'!$C$27*'Operating Specs'!$C$15*500))^2)))*Mode!$L$10)</f>
        <v>6.5029896876577507</v>
      </c>
      <c r="P47">
        <f>(ATAN(N47/('Operating Specs'!$C$23*1000))-ATAN(N47/'Operating Specs'!$C$24)-ATAN(N47/('Operating Specs'!$C$22*1000))-ATAN((N47/('Operating Specs'!$C$27*500*'Operating Specs'!$C$15))/(1-(N47/(0.5*'Operating Specs'!$C$15*1000))^2)))*180/PI()</f>
        <v>-9.9560128390081157</v>
      </c>
    </row>
    <row r="48" spans="6:16" x14ac:dyDescent="0.25">
      <c r="F48">
        <f t="shared" si="4"/>
        <v>38</v>
      </c>
      <c r="G48">
        <f t="shared" si="0"/>
        <v>23.988329190194825</v>
      </c>
      <c r="H48">
        <f t="shared" si="1"/>
        <v>239.88329190194824</v>
      </c>
      <c r="I48">
        <f t="shared" si="2"/>
        <v>2398.8329190194822</v>
      </c>
      <c r="J48">
        <f t="shared" si="3"/>
        <v>23988.329190194825</v>
      </c>
      <c r="N48">
        <v>23.988329190194825</v>
      </c>
      <c r="O48">
        <f>20*LOG((SQRT(1+(N48/('Operating Specs'!$C$23*1000))^2)*SQRT(1+(N48/('Operating Specs'!$C$22*1000))^2)/SQRT(1+(N48/('Operating Specs'!$C$24))^2)/(SQRT((1-N48^2/('Operating Specs'!$C$15*500)^2)^2+(N48/('Operating Specs'!$C$27*'Operating Specs'!$C$15*500))^2)))*Mode!$L$10)</f>
        <v>6.4968074206815825</v>
      </c>
      <c r="P48">
        <f>(ATAN(N48/('Operating Specs'!$C$23*1000))-ATAN(N48/'Operating Specs'!$C$24)-ATAN(N48/('Operating Specs'!$C$22*1000))-ATAN((N48/('Operating Specs'!$C$27*500*'Operating Specs'!$C$15))/(1-(N48/(0.5*'Operating Specs'!$C$15*1000))^2)))*180/PI()</f>
        <v>-10.183035862230556</v>
      </c>
    </row>
    <row r="49" spans="6:16" x14ac:dyDescent="0.25">
      <c r="F49">
        <f t="shared" si="4"/>
        <v>39</v>
      </c>
      <c r="G49">
        <f t="shared" si="0"/>
        <v>24.547089156850216</v>
      </c>
      <c r="H49">
        <f t="shared" si="1"/>
        <v>245.47089156850217</v>
      </c>
      <c r="I49">
        <f t="shared" si="2"/>
        <v>2454.7089156850216</v>
      </c>
      <c r="J49">
        <f t="shared" si="3"/>
        <v>24547.089156850216</v>
      </c>
      <c r="N49">
        <v>24.547089156850216</v>
      </c>
      <c r="O49">
        <f>20*LOG((SQRT(1+(N49/('Operating Specs'!$C$23*1000))^2)*SQRT(1+(N49/('Operating Specs'!$C$22*1000))^2)/SQRT(1+(N49/('Operating Specs'!$C$24))^2)/(SQRT((1-N49^2/('Operating Specs'!$C$15*500)^2)^2+(N49/('Operating Specs'!$C$27*'Operating Specs'!$C$15*500))^2)))*Mode!$L$10)</f>
        <v>6.4903432152543434</v>
      </c>
      <c r="P49">
        <f>(ATAN(N49/('Operating Specs'!$C$23*1000))-ATAN(N49/'Operating Specs'!$C$24)-ATAN(N49/('Operating Specs'!$C$22*1000))-ATAN((N49/('Operating Specs'!$C$27*500*'Operating Specs'!$C$15))/(1-(N49/(0.5*'Operating Specs'!$C$15*1000))^2)))*180/PI()</f>
        <v>-10.415006902974214</v>
      </c>
    </row>
    <row r="50" spans="6:16" x14ac:dyDescent="0.25">
      <c r="F50">
        <f t="shared" si="4"/>
        <v>40</v>
      </c>
      <c r="G50">
        <f t="shared" si="0"/>
        <v>25.118864315095713</v>
      </c>
      <c r="H50">
        <f t="shared" si="1"/>
        <v>251.18864315095712</v>
      </c>
      <c r="I50">
        <f t="shared" si="2"/>
        <v>2511.8864315095711</v>
      </c>
      <c r="J50">
        <f t="shared" si="3"/>
        <v>25118.864315095714</v>
      </c>
      <c r="N50">
        <v>25.118864315095713</v>
      </c>
      <c r="O50">
        <f>20*LOG((SQRT(1+(N50/('Operating Specs'!$C$23*1000))^2)*SQRT(1+(N50/('Operating Specs'!$C$22*1000))^2)/SQRT(1+(N50/('Operating Specs'!$C$24))^2)/(SQRT((1-N50^2/('Operating Specs'!$C$15*500)^2)^2+(N50/('Operating Specs'!$C$27*'Operating Specs'!$C$15*500))^2)))*Mode!$L$10)</f>
        <v>6.4835846623845601</v>
      </c>
      <c r="P50">
        <f>(ATAN(N50/('Operating Specs'!$C$23*1000))-ATAN(N50/'Operating Specs'!$C$24)-ATAN(N50/('Operating Specs'!$C$22*1000))-ATAN((N50/('Operating Specs'!$C$27*500*'Operating Specs'!$C$15))/(1-(N50/(0.5*'Operating Specs'!$C$15*1000))^2)))*180/PI()</f>
        <v>-10.652017980661419</v>
      </c>
    </row>
    <row r="51" spans="6:16" x14ac:dyDescent="0.25">
      <c r="F51">
        <f t="shared" si="4"/>
        <v>41</v>
      </c>
      <c r="G51">
        <f t="shared" si="0"/>
        <v>25.703957827688548</v>
      </c>
      <c r="H51">
        <f t="shared" si="1"/>
        <v>257.03957827688544</v>
      </c>
      <c r="I51">
        <f t="shared" si="2"/>
        <v>2570.3957827688546</v>
      </c>
      <c r="J51">
        <f t="shared" si="3"/>
        <v>25703.957827688548</v>
      </c>
      <c r="N51">
        <v>25.703957827688548</v>
      </c>
      <c r="O51">
        <f>20*LOG((SQRT(1+(N51/('Operating Specs'!$C$23*1000))^2)*SQRT(1+(N51/('Operating Specs'!$C$22*1000))^2)/SQRT(1+(N51/('Operating Specs'!$C$24))^2)/(SQRT((1-N51^2/('Operating Specs'!$C$15*500)^2)^2+(N51/('Operating Specs'!$C$27*'Operating Specs'!$C$15*500))^2)))*Mode!$L$10)</f>
        <v>6.4765188486125442</v>
      </c>
      <c r="P51">
        <f>(ATAN(N51/('Operating Specs'!$C$23*1000))-ATAN(N51/'Operating Specs'!$C$24)-ATAN(N51/('Operating Specs'!$C$22*1000))-ATAN((N51/('Operating Specs'!$C$27*500*'Operating Specs'!$C$15))/(1-(N51/(0.5*'Operating Specs'!$C$15*1000))^2)))*180/PI()</f>
        <v>-10.894161723094673</v>
      </c>
    </row>
    <row r="52" spans="6:16" x14ac:dyDescent="0.25">
      <c r="F52">
        <f t="shared" si="4"/>
        <v>42</v>
      </c>
      <c r="G52">
        <f t="shared" si="0"/>
        <v>26.302679918953721</v>
      </c>
      <c r="H52">
        <f t="shared" si="1"/>
        <v>263.0267991895372</v>
      </c>
      <c r="I52">
        <f t="shared" si="2"/>
        <v>2630.2679918953718</v>
      </c>
      <c r="J52">
        <f t="shared" si="3"/>
        <v>26302.67991895372</v>
      </c>
      <c r="N52">
        <v>26.302679918953721</v>
      </c>
      <c r="O52">
        <f>20*LOG((SQRT(1+(N52/('Operating Specs'!$C$23*1000))^2)*SQRT(1+(N52/('Operating Specs'!$C$22*1000))^2)/SQRT(1+(N52/('Operating Specs'!$C$24))^2)/(SQRT((1-N52^2/('Operating Specs'!$C$15*500)^2)^2+(N52/('Operating Specs'!$C$27*'Operating Specs'!$C$15*500))^2)))*Mode!$L$10)</f>
        <v>6.4691323393680058</v>
      </c>
      <c r="P52">
        <f>(ATAN(N52/('Operating Specs'!$C$23*1000))-ATAN(N52/'Operating Specs'!$C$24)-ATAN(N52/('Operating Specs'!$C$22*1000))-ATAN((N52/('Operating Specs'!$C$27*500*'Operating Specs'!$C$15))/(1-(N52/(0.5*'Operating Specs'!$C$15*1000))^2)))*180/PI()</f>
        <v>-11.141531285373965</v>
      </c>
    </row>
    <row r="53" spans="6:16" x14ac:dyDescent="0.25">
      <c r="F53">
        <f t="shared" si="4"/>
        <v>43</v>
      </c>
      <c r="G53">
        <f t="shared" si="0"/>
        <v>26.915348039269055</v>
      </c>
      <c r="H53">
        <f t="shared" si="1"/>
        <v>269.15348039269054</v>
      </c>
      <c r="I53">
        <f t="shared" si="2"/>
        <v>2691.5348039269052</v>
      </c>
      <c r="J53">
        <f t="shared" si="3"/>
        <v>26915.348039269054</v>
      </c>
      <c r="N53">
        <v>26.915348039269055</v>
      </c>
      <c r="O53">
        <f>20*LOG((SQRT(1+(N53/('Operating Specs'!$C$23*1000))^2)*SQRT(1+(N53/('Operating Specs'!$C$22*1000))^2)/SQRT(1+(N53/('Operating Specs'!$C$24))^2)/(SQRT((1-N53^2/('Operating Specs'!$C$15*500)^2)^2+(N53/('Operating Specs'!$C$27*'Operating Specs'!$C$15*500))^2)))*Mode!$L$10)</f>
        <v>6.4614111621457928</v>
      </c>
      <c r="P53">
        <f>(ATAN(N53/('Operating Specs'!$C$23*1000))-ATAN(N53/'Operating Specs'!$C$24)-ATAN(N53/('Operating Specs'!$C$22*1000))-ATAN((N53/('Operating Specs'!$C$27*500*'Operating Specs'!$C$15))/(1-(N53/(0.5*'Operating Specs'!$C$15*1000))^2)))*180/PI()</f>
        <v>-11.394220261732229</v>
      </c>
    </row>
    <row r="54" spans="6:16" x14ac:dyDescent="0.25">
      <c r="F54">
        <f t="shared" si="4"/>
        <v>44</v>
      </c>
      <c r="G54">
        <f t="shared" si="0"/>
        <v>27.542287033381555</v>
      </c>
      <c r="H54">
        <f t="shared" si="1"/>
        <v>275.42287033381558</v>
      </c>
      <c r="I54">
        <f t="shared" si="2"/>
        <v>2754.2287033381558</v>
      </c>
      <c r="J54">
        <f t="shared" si="3"/>
        <v>27542.287033381555</v>
      </c>
      <c r="N54">
        <v>27.542287033381555</v>
      </c>
      <c r="O54">
        <f>20*LOG((SQRT(1+(N54/('Operating Specs'!$C$23*1000))^2)*SQRT(1+(N54/('Operating Specs'!$C$22*1000))^2)/SQRT(1+(N54/('Operating Specs'!$C$24))^2)/(SQRT((1-N54^2/('Operating Specs'!$C$15*500)^2)^2+(N54/('Operating Specs'!$C$27*'Operating Specs'!$C$15*500))^2)))*Mode!$L$10)</f>
        <v>6.4533407895376875</v>
      </c>
      <c r="P54">
        <f>(ATAN(N54/('Operating Specs'!$C$23*1000))-ATAN(N54/'Operating Specs'!$C$24)-ATAN(N54/('Operating Specs'!$C$22*1000))-ATAN((N54/('Operating Specs'!$C$27*500*'Operating Specs'!$C$15))/(1-(N54/(0.5*'Operating Specs'!$C$15*1000))^2)))*180/PI()</f>
        <v>-11.652322589925268</v>
      </c>
    </row>
    <row r="55" spans="6:16" x14ac:dyDescent="0.25">
      <c r="F55">
        <f t="shared" si="4"/>
        <v>45</v>
      </c>
      <c r="G55">
        <f t="shared" si="0"/>
        <v>28.183829312644427</v>
      </c>
      <c r="H55">
        <f t="shared" si="1"/>
        <v>281.83829312644428</v>
      </c>
      <c r="I55">
        <f t="shared" si="2"/>
        <v>2818.3829312644425</v>
      </c>
      <c r="J55">
        <f t="shared" si="3"/>
        <v>28183.829312644426</v>
      </c>
      <c r="N55">
        <v>28.183829312644427</v>
      </c>
      <c r="O55">
        <f>20*LOG((SQRT(1+(N55/('Operating Specs'!$C$23*1000))^2)*SQRT(1+(N55/('Operating Specs'!$C$22*1000))^2)/SQRT(1+(N55/('Operating Specs'!$C$24))^2)/(SQRT((1-N55^2/('Operating Specs'!$C$15*500)^2)^2+(N55/('Operating Specs'!$C$27*'Operating Specs'!$C$15*500))^2)))*Mode!$L$10)</f>
        <v>6.44490612216301</v>
      </c>
      <c r="P55">
        <f>(ATAN(N55/('Operating Specs'!$C$23*1000))-ATAN(N55/'Operating Specs'!$C$24)-ATAN(N55/('Operating Specs'!$C$22*1000))-ATAN((N55/('Operating Specs'!$C$27*500*'Operating Specs'!$C$15))/(1-(N55/(0.5*'Operating Specs'!$C$15*1000))^2)))*180/PI()</f>
        <v>-11.915932447806876</v>
      </c>
    </row>
    <row r="56" spans="6:16" x14ac:dyDescent="0.25">
      <c r="F56">
        <f t="shared" si="4"/>
        <v>46</v>
      </c>
      <c r="G56">
        <f t="shared" si="0"/>
        <v>28.840315031265945</v>
      </c>
      <c r="H56">
        <f t="shared" si="1"/>
        <v>288.40315031265942</v>
      </c>
      <c r="I56">
        <f t="shared" si="2"/>
        <v>2884.0315031265945</v>
      </c>
      <c r="J56">
        <f t="shared" si="3"/>
        <v>28840.315031265945</v>
      </c>
      <c r="N56">
        <v>28.840315031265945</v>
      </c>
      <c r="O56">
        <f>20*LOG((SQRT(1+(N56/('Operating Specs'!$C$23*1000))^2)*SQRT(1+(N56/('Operating Specs'!$C$22*1000))^2)/SQRT(1+(N56/('Operating Specs'!$C$24))^2)/(SQRT((1-N56^2/('Operating Specs'!$C$15*500)^2)^2+(N56/('Operating Specs'!$C$27*'Operating Specs'!$C$15*500))^2)))*Mode!$L$10)</f>
        <v>6.4360914715459829</v>
      </c>
      <c r="P56">
        <f>(ATAN(N56/('Operating Specs'!$C$23*1000))-ATAN(N56/'Operating Specs'!$C$24)-ATAN(N56/('Operating Specs'!$C$22*1000))-ATAN((N56/('Operating Specs'!$C$27*500*'Operating Specs'!$C$15))/(1-(N56/(0.5*'Operating Specs'!$C$15*1000))^2)))*180/PI()</f>
        <v>-12.185144141715897</v>
      </c>
    </row>
    <row r="57" spans="6:16" x14ac:dyDescent="0.25">
      <c r="F57">
        <f t="shared" si="4"/>
        <v>47</v>
      </c>
      <c r="G57">
        <f t="shared" si="0"/>
        <v>29.512092266663732</v>
      </c>
      <c r="H57">
        <f t="shared" si="1"/>
        <v>295.12092266663734</v>
      </c>
      <c r="I57">
        <f t="shared" si="2"/>
        <v>2951.2092266663731</v>
      </c>
      <c r="J57">
        <f t="shared" si="3"/>
        <v>29512.092266663731</v>
      </c>
      <c r="N57">
        <v>29.512092266663732</v>
      </c>
      <c r="O57">
        <f>20*LOG((SQRT(1+(N57/('Operating Specs'!$C$23*1000))^2)*SQRT(1+(N57/('Operating Specs'!$C$22*1000))^2)/SQRT(1+(N57/('Operating Specs'!$C$24))^2)/(SQRT((1-N57^2/('Operating Specs'!$C$15*500)^2)^2+(N57/('Operating Specs'!$C$27*'Operating Specs'!$C$15*500))^2)))*Mode!$L$10)</f>
        <v>6.426880542993155</v>
      </c>
      <c r="P57">
        <f>(ATAN(N57/('Operating Specs'!$C$23*1000))-ATAN(N57/'Operating Specs'!$C$24)-ATAN(N57/('Operating Specs'!$C$22*1000))-ATAN((N57/('Operating Specs'!$C$27*500*'Operating Specs'!$C$15))/(1-(N57/(0.5*'Operating Specs'!$C$15*1000))^2)))*180/PI()</f>
        <v>-12.460051986299751</v>
      </c>
    </row>
    <row r="58" spans="6:16" x14ac:dyDescent="0.25">
      <c r="F58">
        <f t="shared" si="4"/>
        <v>48</v>
      </c>
      <c r="G58">
        <f t="shared" si="0"/>
        <v>30.199517204020033</v>
      </c>
      <c r="H58">
        <f t="shared" si="1"/>
        <v>301.99517204020032</v>
      </c>
      <c r="I58">
        <f t="shared" si="2"/>
        <v>3019.951720402003</v>
      </c>
      <c r="J58">
        <f t="shared" si="3"/>
        <v>30199.51720402003</v>
      </c>
      <c r="N58">
        <v>30.199517204020033</v>
      </c>
      <c r="O58">
        <f>20*LOG((SQRT(1+(N58/('Operating Specs'!$C$23*1000))^2)*SQRT(1+(N58/('Operating Specs'!$C$22*1000))^2)/SQRT(1+(N58/('Operating Specs'!$C$24))^2)/(SQRT((1-N58^2/('Operating Specs'!$C$15*500)^2)^2+(N58/('Operating Specs'!$C$27*'Operating Specs'!$C$15*500))^2)))*Mode!$L$10)</f>
        <v>6.4172564185300862</v>
      </c>
      <c r="P58">
        <f>(ATAN(N58/('Operating Specs'!$C$23*1000))-ATAN(N58/'Operating Specs'!$C$24)-ATAN(N58/('Operating Specs'!$C$22*1000))-ATAN((N58/('Operating Specs'!$C$27*500*'Operating Specs'!$C$15))/(1-(N58/(0.5*'Operating Specs'!$C$15*1000))^2)))*180/PI()</f>
        <v>-12.740750175398992</v>
      </c>
    </row>
    <row r="59" spans="6:16" x14ac:dyDescent="0.25">
      <c r="F59">
        <f t="shared" si="4"/>
        <v>49</v>
      </c>
      <c r="G59">
        <f t="shared" si="0"/>
        <v>30.902954325135774</v>
      </c>
      <c r="H59">
        <f t="shared" si="1"/>
        <v>309.02954325135772</v>
      </c>
      <c r="I59">
        <f t="shared" si="2"/>
        <v>3090.295432513577</v>
      </c>
      <c r="J59">
        <f t="shared" si="3"/>
        <v>30902.954325135772</v>
      </c>
      <c r="N59">
        <v>30.902954325135774</v>
      </c>
      <c r="O59">
        <f>20*LOG((SQRT(1+(N59/('Operating Specs'!$C$23*1000))^2)*SQRT(1+(N59/('Operating Specs'!$C$22*1000))^2)/SQRT(1+(N59/('Operating Specs'!$C$24))^2)/(SQRT((1-N59^2/('Operating Specs'!$C$15*500)^2)^2+(N59/('Operating Specs'!$C$27*'Operating Specs'!$C$15*500))^2)))*Mode!$L$10)</f>
        <v>6.4072015399624691</v>
      </c>
      <c r="P59">
        <f>(ATAN(N59/('Operating Specs'!$C$23*1000))-ATAN(N59/'Operating Specs'!$C$24)-ATAN(N59/('Operating Specs'!$C$22*1000))-ATAN((N59/('Operating Specs'!$C$27*500*'Operating Specs'!$C$15))/(1-(N59/(0.5*'Operating Specs'!$C$15*1000))^2)))*180/PI()</f>
        <v>-13.027332643619593</v>
      </c>
    </row>
    <row r="60" spans="6:16" x14ac:dyDescent="0.25">
      <c r="F60">
        <f t="shared" si="4"/>
        <v>50</v>
      </c>
      <c r="G60">
        <f t="shared" si="0"/>
        <v>31.622776601683654</v>
      </c>
      <c r="H60">
        <f t="shared" si="1"/>
        <v>316.22776601683654</v>
      </c>
      <c r="I60">
        <f t="shared" si="2"/>
        <v>3162.2776601683654</v>
      </c>
      <c r="J60">
        <f t="shared" si="3"/>
        <v>31622.776601683654</v>
      </c>
      <c r="N60">
        <v>31.622776601683654</v>
      </c>
      <c r="O60">
        <f>20*LOG((SQRT(1+(N60/('Operating Specs'!$C$23*1000))^2)*SQRT(1+(N60/('Operating Specs'!$C$22*1000))^2)/SQRT(1+(N60/('Operating Specs'!$C$24))^2)/(SQRT((1-N60^2/('Operating Specs'!$C$15*500)^2)^2+(N60/('Operating Specs'!$C$27*'Operating Specs'!$C$15*500))^2)))*Mode!$L$10)</f>
        <v>6.3966976921335856</v>
      </c>
      <c r="P60">
        <f>(ATAN(N60/('Operating Specs'!$C$23*1000))-ATAN(N60/'Operating Specs'!$C$24)-ATAN(N60/('Operating Specs'!$C$22*1000))-ATAN((N60/('Operating Specs'!$C$27*500*'Operating Specs'!$C$15))/(1-(N60/(0.5*'Operating Specs'!$C$15*1000))^2)))*180/PI()</f>
        <v>-13.319892918224889</v>
      </c>
    </row>
    <row r="61" spans="6:16" x14ac:dyDescent="0.25">
      <c r="F61">
        <f t="shared" si="4"/>
        <v>51</v>
      </c>
      <c r="G61">
        <f t="shared" si="0"/>
        <v>32.359365692962683</v>
      </c>
      <c r="H61">
        <f t="shared" si="1"/>
        <v>323.59365692962683</v>
      </c>
      <c r="I61">
        <f t="shared" si="2"/>
        <v>3235.9365692962679</v>
      </c>
      <c r="J61">
        <f t="shared" si="3"/>
        <v>32359.365692962681</v>
      </c>
      <c r="N61">
        <v>32.359365692962683</v>
      </c>
      <c r="O61">
        <f>20*LOG((SQRT(1+(N61/('Operating Specs'!$C$23*1000))^2)*SQRT(1+(N61/('Operating Specs'!$C$22*1000))^2)/SQRT(1+(N61/('Operating Specs'!$C$24))^2)/(SQRT((1-N61^2/('Operating Specs'!$C$15*500)^2)^2+(N61/('Operating Specs'!$C$27*'Operating Specs'!$C$15*500))^2)))*Mode!$L$10)</f>
        <v>6.3857259864565163</v>
      </c>
      <c r="P61">
        <f>(ATAN(N61/('Operating Specs'!$C$23*1000))-ATAN(N61/'Operating Specs'!$C$24)-ATAN(N61/('Operating Specs'!$C$22*1000))-ATAN((N61/('Operating Specs'!$C$27*500*'Operating Specs'!$C$15))/(1-(N61/(0.5*'Operating Specs'!$C$15*1000))^2)))*180/PI()</f>
        <v>-13.618523960986991</v>
      </c>
    </row>
    <row r="62" spans="6:16" x14ac:dyDescent="0.25">
      <c r="F62">
        <f t="shared" si="4"/>
        <v>52</v>
      </c>
      <c r="G62">
        <f t="shared" si="0"/>
        <v>33.113112148258956</v>
      </c>
      <c r="H62">
        <f t="shared" si="1"/>
        <v>331.13112148258955</v>
      </c>
      <c r="I62">
        <f t="shared" si="2"/>
        <v>3311.3112148258956</v>
      </c>
      <c r="J62">
        <f t="shared" si="3"/>
        <v>33113.112148258959</v>
      </c>
      <c r="N62">
        <v>33.113112148258956</v>
      </c>
      <c r="O62">
        <f>20*LOG((SQRT(1+(N62/('Operating Specs'!$C$23*1000))^2)*SQRT(1+(N62/('Operating Specs'!$C$22*1000))^2)/SQRT(1+(N62/('Operating Specs'!$C$24))^2)/(SQRT((1-N62^2/('Operating Specs'!$C$15*500)^2)^2+(N62/('Operating Specs'!$C$27*'Operating Specs'!$C$15*500))^2)))*Mode!$L$10)</f>
        <v>6.3742668448068587</v>
      </c>
      <c r="P62">
        <f>(ATAN(N62/('Operating Specs'!$C$23*1000))-ATAN(N62/'Operating Specs'!$C$24)-ATAN(N62/('Operating Specs'!$C$22*1000))-ATAN((N62/('Operating Specs'!$C$27*500*'Operating Specs'!$C$15))/(1-(N62/(0.5*'Operating Specs'!$C$15*1000))^2)))*180/PI()</f>
        <v>-13.923317999649031</v>
      </c>
    </row>
    <row r="63" spans="6:16" x14ac:dyDescent="0.25">
      <c r="F63">
        <f t="shared" si="4"/>
        <v>53</v>
      </c>
      <c r="G63">
        <f t="shared" si="0"/>
        <v>33.884415613920098</v>
      </c>
      <c r="H63">
        <f t="shared" si="1"/>
        <v>338.84415613920095</v>
      </c>
      <c r="I63">
        <f t="shared" si="2"/>
        <v>3388.4415613920096</v>
      </c>
      <c r="J63">
        <f t="shared" si="3"/>
        <v>33884.415613920093</v>
      </c>
      <c r="N63">
        <v>33.884415613920098</v>
      </c>
      <c r="O63">
        <f>20*LOG((SQRT(1+(N63/('Operating Specs'!$C$23*1000))^2)*SQRT(1+(N63/('Operating Specs'!$C$22*1000))^2)/SQRT(1+(N63/('Operating Specs'!$C$24))^2)/(SQRT((1-N63^2/('Operating Specs'!$C$15*500)^2)^2+(N63/('Operating Specs'!$C$27*'Operating Specs'!$C$15*500))^2)))*Mode!$L$10)</f>
        <v>6.3622999838690273</v>
      </c>
      <c r="P63">
        <f>(ATAN(N63/('Operating Specs'!$C$23*1000))-ATAN(N63/'Operating Specs'!$C$24)-ATAN(N63/('Operating Specs'!$C$22*1000))-ATAN((N63/('Operating Specs'!$C$27*500*'Operating Specs'!$C$15))/(1-(N63/(0.5*'Operating Specs'!$C$15*1000))^2)))*180/PI()</f>
        <v>-14.234366348664912</v>
      </c>
    </row>
    <row r="64" spans="6:16" x14ac:dyDescent="0.25">
      <c r="F64">
        <f t="shared" si="4"/>
        <v>54</v>
      </c>
      <c r="G64">
        <f t="shared" si="0"/>
        <v>34.673685045252995</v>
      </c>
      <c r="H64">
        <f t="shared" si="1"/>
        <v>346.73685045252995</v>
      </c>
      <c r="I64">
        <f t="shared" si="2"/>
        <v>3467.3685045252992</v>
      </c>
      <c r="J64">
        <f t="shared" si="3"/>
        <v>34673.685045252991</v>
      </c>
      <c r="N64">
        <v>34.673685045252995</v>
      </c>
      <c r="O64">
        <f>20*LOG((SQRT(1+(N64/('Operating Specs'!$C$23*1000))^2)*SQRT(1+(N64/('Operating Specs'!$C$22*1000))^2)/SQRT(1+(N64/('Operating Specs'!$C$24))^2)/(SQRT((1-N64^2/('Operating Specs'!$C$15*500)^2)^2+(N64/('Operating Specs'!$C$27*'Operating Specs'!$C$15*500))^2)))*Mode!$L$10)</f>
        <v>6.3498044000368967</v>
      </c>
      <c r="P64">
        <f>(ATAN(N64/('Operating Specs'!$C$23*1000))-ATAN(N64/'Operating Specs'!$C$24)-ATAN(N64/('Operating Specs'!$C$22*1000))-ATAN((N64/('Operating Specs'!$C$27*500*'Operating Specs'!$C$15))/(1-(N64/(0.5*'Operating Specs'!$C$15*1000))^2)))*180/PI()</f>
        <v>-14.551759218902532</v>
      </c>
    </row>
    <row r="65" spans="6:16" x14ac:dyDescent="0.25">
      <c r="F65">
        <f t="shared" si="4"/>
        <v>55</v>
      </c>
      <c r="G65">
        <f t="shared" si="0"/>
        <v>35.48133892335737</v>
      </c>
      <c r="H65">
        <f t="shared" si="1"/>
        <v>354.81338923357373</v>
      </c>
      <c r="I65">
        <f t="shared" si="2"/>
        <v>3548.1338923357371</v>
      </c>
      <c r="J65">
        <f t="shared" si="3"/>
        <v>35481.338923357376</v>
      </c>
      <c r="N65">
        <v>35.48133892335737</v>
      </c>
      <c r="O65">
        <f>20*LOG((SQRT(1+(N65/('Operating Specs'!$C$23*1000))^2)*SQRT(1+(N65/('Operating Specs'!$C$22*1000))^2)/SQRT(1+(N65/('Operating Specs'!$C$24))^2)/(SQRT((1-N65^2/('Operating Specs'!$C$15*500)^2)^2+(N65/('Operating Specs'!$C$27*'Operating Specs'!$C$15*500))^2)))*Mode!$L$10)</f>
        <v>6.3367583549775652</v>
      </c>
      <c r="P65">
        <f>(ATAN(N65/('Operating Specs'!$C$23*1000))-ATAN(N65/'Operating Specs'!$C$24)-ATAN(N65/('Operating Specs'!$C$22*1000))-ATAN((N65/('Operating Specs'!$C$27*500*'Operating Specs'!$C$15))/(1-(N65/(0.5*'Operating Specs'!$C$15*1000))^2)))*180/PI()</f>
        <v>-14.875585516020612</v>
      </c>
    </row>
    <row r="66" spans="6:16" x14ac:dyDescent="0.25">
      <c r="F66">
        <f t="shared" si="4"/>
        <v>56</v>
      </c>
      <c r="G66">
        <f t="shared" si="0"/>
        <v>36.30780547700995</v>
      </c>
      <c r="H66">
        <f t="shared" si="1"/>
        <v>363.07805477009953</v>
      </c>
      <c r="I66">
        <f t="shared" si="2"/>
        <v>3630.7805477009952</v>
      </c>
      <c r="J66">
        <f t="shared" si="3"/>
        <v>36307.805477009955</v>
      </c>
      <c r="N66">
        <v>36.30780547700995</v>
      </c>
      <c r="O66">
        <f>20*LOG((SQRT(1+(N66/('Operating Specs'!$C$23*1000))^2)*SQRT(1+(N66/('Operating Specs'!$C$22*1000))^2)/SQRT(1+(N66/('Operating Specs'!$C$24))^2)/(SQRT((1-N66^2/('Operating Specs'!$C$15*500)^2)^2+(N66/('Operating Specs'!$C$27*'Operating Specs'!$C$15*500))^2)))*Mode!$L$10)</f>
        <v>6.32313936197506</v>
      </c>
      <c r="P66">
        <f>(ATAN(N66/('Operating Specs'!$C$23*1000))-ATAN(N66/'Operating Specs'!$C$24)-ATAN(N66/('Operating Specs'!$C$22*1000))-ATAN((N66/('Operating Specs'!$C$27*500*'Operating Specs'!$C$15))/(1-(N66/(0.5*'Operating Specs'!$C$15*1000))^2)))*180/PI()</f>
        <v>-15.205932627258223</v>
      </c>
    </row>
    <row r="67" spans="6:16" x14ac:dyDescent="0.25">
      <c r="F67">
        <f t="shared" si="4"/>
        <v>57</v>
      </c>
      <c r="G67">
        <f t="shared" si="0"/>
        <v>37.153522909717069</v>
      </c>
      <c r="H67">
        <f t="shared" si="1"/>
        <v>371.53522909717071</v>
      </c>
      <c r="I67">
        <f t="shared" si="2"/>
        <v>3715.3522909717071</v>
      </c>
      <c r="J67">
        <f t="shared" si="3"/>
        <v>37153.522909717067</v>
      </c>
      <c r="N67">
        <v>37.153522909717069</v>
      </c>
      <c r="O67">
        <f>20*LOG((SQRT(1+(N67/('Operating Specs'!$C$23*1000))^2)*SQRT(1+(N67/('Operating Specs'!$C$22*1000))^2)/SQRT(1+(N67/('Operating Specs'!$C$24))^2)/(SQRT((1-N67^2/('Operating Specs'!$C$15*500)^2)^2+(N67/('Operating Specs'!$C$27*'Operating Specs'!$C$15*500))^2)))*Mode!$L$10)</f>
        <v>6.3089241731791805</v>
      </c>
      <c r="P67">
        <f>(ATAN(N67/('Operating Specs'!$C$23*1000))-ATAN(N67/'Operating Specs'!$C$24)-ATAN(N67/('Operating Specs'!$C$22*1000))-ATAN((N67/('Operating Specs'!$C$27*500*'Operating Specs'!$C$15))/(1-(N67/(0.5*'Operating Specs'!$C$15*1000))^2)))*180/PI()</f>
        <v>-15.542886196410578</v>
      </c>
    </row>
    <row r="68" spans="6:16" x14ac:dyDescent="0.25">
      <c r="F68">
        <f t="shared" si="4"/>
        <v>58</v>
      </c>
      <c r="G68">
        <f t="shared" si="0"/>
        <v>38.018939632055925</v>
      </c>
      <c r="H68">
        <f t="shared" si="1"/>
        <v>380.18939632055924</v>
      </c>
      <c r="I68">
        <f t="shared" si="2"/>
        <v>3801.8939632055922</v>
      </c>
      <c r="J68">
        <f t="shared" si="3"/>
        <v>38018.939632055924</v>
      </c>
      <c r="N68">
        <v>38.018939632055925</v>
      </c>
      <c r="O68">
        <f>20*LOG((SQRT(1+(N68/('Operating Specs'!$C$23*1000))^2)*SQRT(1+(N68/('Operating Specs'!$C$22*1000))^2)/SQRT(1+(N68/('Operating Specs'!$C$24))^2)/(SQRT((1-N68^2/('Operating Specs'!$C$15*500)^2)^2+(N68/('Operating Specs'!$C$27*'Operating Specs'!$C$15*500))^2)))*Mode!$L$10)</f>
        <v>6.2940887678930926</v>
      </c>
      <c r="P68">
        <f>(ATAN(N68/('Operating Specs'!$C$23*1000))-ATAN(N68/'Operating Specs'!$C$24)-ATAN(N68/('Operating Specs'!$C$22*1000))-ATAN((N68/('Operating Specs'!$C$27*500*'Operating Specs'!$C$15))/(1-(N68/(0.5*'Operating Specs'!$C$15*1000))^2)))*180/PI()</f>
        <v>-15.886529886805153</v>
      </c>
    </row>
    <row r="69" spans="6:16" x14ac:dyDescent="0.25">
      <c r="F69">
        <f t="shared" si="4"/>
        <v>59</v>
      </c>
      <c r="G69">
        <f t="shared" si="0"/>
        <v>38.904514499427862</v>
      </c>
      <c r="H69">
        <f t="shared" si="1"/>
        <v>389.04514499427859</v>
      </c>
      <c r="I69">
        <f t="shared" si="2"/>
        <v>3890.451449942786</v>
      </c>
      <c r="J69">
        <f t="shared" si="3"/>
        <v>38904.51449942786</v>
      </c>
      <c r="N69">
        <v>38.904514499427862</v>
      </c>
      <c r="O69">
        <f>20*LOG((SQRT(1+(N69/('Operating Specs'!$C$23*1000))^2)*SQRT(1+(N69/('Operating Specs'!$C$22*1000))^2)/SQRT(1+(N69/('Operating Specs'!$C$24))^2)/(SQRT((1-N69^2/('Operating Specs'!$C$15*500)^2)^2+(N69/('Operating Specs'!$C$27*'Operating Specs'!$C$15*500))^2)))*Mode!$L$10)</f>
        <v>6.2786083420416734</v>
      </c>
      <c r="P69">
        <f>(ATAN(N69/('Operating Specs'!$C$23*1000))-ATAN(N69/'Operating Specs'!$C$24)-ATAN(N69/('Operating Specs'!$C$22*1000))-ATAN((N69/('Operating Specs'!$C$27*500*'Operating Specs'!$C$15))/(1-(N69/(0.5*'Operating Specs'!$C$15*1000))^2)))*180/PI()</f>
        <v>-16.236945132138622</v>
      </c>
    </row>
    <row r="70" spans="6:16" x14ac:dyDescent="0.25">
      <c r="F70">
        <f t="shared" si="4"/>
        <v>60</v>
      </c>
      <c r="G70">
        <f t="shared" si="0"/>
        <v>39.810717055349507</v>
      </c>
      <c r="H70">
        <f t="shared" si="1"/>
        <v>398.10717055349511</v>
      </c>
      <c r="I70">
        <f t="shared" si="2"/>
        <v>3981.071705534951</v>
      </c>
      <c r="J70">
        <f t="shared" si="3"/>
        <v>39810.717055349509</v>
      </c>
      <c r="N70">
        <v>39.810717055349507</v>
      </c>
      <c r="O70">
        <f>20*LOG((SQRT(1+(N70/('Operating Specs'!$C$23*1000))^2)*SQRT(1+(N70/('Operating Specs'!$C$22*1000))^2)/SQRT(1+(N70/('Operating Specs'!$C$24))^2)/(SQRT((1-N70^2/('Operating Specs'!$C$15*500)^2)^2+(N70/('Operating Specs'!$C$27*'Operating Specs'!$C$15*500))^2)))*Mode!$L$10)</f>
        <v>6.2624572989710501</v>
      </c>
      <c r="P70">
        <f>(ATAN(N70/('Operating Specs'!$C$23*1000))-ATAN(N70/'Operating Specs'!$C$24)-ATAN(N70/('Operating Specs'!$C$22*1000))-ATAN((N70/('Operating Specs'!$C$27*500*'Operating Specs'!$C$15))/(1-(N70/(0.5*'Operating Specs'!$C$15*1000))^2)))*180/PI()</f>
        <v>-16.594210875088855</v>
      </c>
    </row>
    <row r="71" spans="6:16" x14ac:dyDescent="0.25">
      <c r="F71">
        <f t="shared" si="4"/>
        <v>61</v>
      </c>
      <c r="G71">
        <f t="shared" si="0"/>
        <v>40.738027780411052</v>
      </c>
      <c r="H71">
        <f t="shared" si="1"/>
        <v>407.38027780411051</v>
      </c>
      <c r="I71">
        <f t="shared" si="2"/>
        <v>4073.8027780411048</v>
      </c>
      <c r="J71">
        <f t="shared" si="3"/>
        <v>40738.027780411052</v>
      </c>
      <c r="N71">
        <v>40.738027780411052</v>
      </c>
      <c r="O71">
        <f>20*LOG((SQRT(1+(N71/('Operating Specs'!$C$23*1000))^2)*SQRT(1+(N71/('Operating Specs'!$C$22*1000))^2)/SQRT(1+(N71/('Operating Specs'!$C$24))^2)/(SQRT((1-N71^2/('Operating Specs'!$C$15*500)^2)^2+(N71/('Operating Specs'!$C$27*'Operating Specs'!$C$15*500))^2)))*Mode!$L$10)</f>
        <v>6.2456092417381281</v>
      </c>
      <c r="P71">
        <f>(ATAN(N71/('Operating Specs'!$C$23*1000))-ATAN(N71/'Operating Specs'!$C$24)-ATAN(N71/('Operating Specs'!$C$22*1000))-ATAN((N71/('Operating Specs'!$C$27*500*'Operating Specs'!$C$15))/(1-(N71/(0.5*'Operating Specs'!$C$15*1000))^2)))*180/PI()</f>
        <v>-16.958403293676511</v>
      </c>
    </row>
    <row r="72" spans="6:16" x14ac:dyDescent="0.25">
      <c r="F72">
        <f t="shared" si="4"/>
        <v>62</v>
      </c>
      <c r="G72">
        <f t="shared" si="0"/>
        <v>41.686938347033305</v>
      </c>
      <c r="H72">
        <f t="shared" si="1"/>
        <v>416.86938347033305</v>
      </c>
      <c r="I72">
        <f t="shared" si="2"/>
        <v>4168.693834703331</v>
      </c>
      <c r="J72">
        <f t="shared" si="3"/>
        <v>41686.938347033305</v>
      </c>
      <c r="N72">
        <v>41.686938347033305</v>
      </c>
      <c r="O72">
        <f>20*LOG((SQRT(1+(N72/('Operating Specs'!$C$23*1000))^2)*SQRT(1+(N72/('Operating Specs'!$C$22*1000))^2)/SQRT(1+(N72/('Operating Specs'!$C$24))^2)/(SQRT((1-N72^2/('Operating Specs'!$C$15*500)^2)^2+(N72/('Operating Specs'!$C$27*'Operating Specs'!$C$15*500))^2)))*Mode!$L$10)</f>
        <v>6.2280369670567595</v>
      </c>
      <c r="P72">
        <f>(ATAN(N72/('Operating Specs'!$C$23*1000))-ATAN(N72/'Operating Specs'!$C$24)-ATAN(N72/('Operating Specs'!$C$22*1000))-ATAN((N72/('Operating Specs'!$C$27*500*'Operating Specs'!$C$15))/(1-(N72/(0.5*'Operating Specs'!$C$15*1000))^2)))*180/PI()</f>
        <v>-17.329595515418827</v>
      </c>
    </row>
    <row r="73" spans="6:16" x14ac:dyDescent="0.25">
      <c r="F73">
        <f t="shared" si="4"/>
        <v>63</v>
      </c>
      <c r="G73">
        <f t="shared" si="0"/>
        <v>42.657951880159032</v>
      </c>
      <c r="H73">
        <f t="shared" si="1"/>
        <v>426.57951880159032</v>
      </c>
      <c r="I73">
        <f t="shared" si="2"/>
        <v>4265.7951880159035</v>
      </c>
      <c r="J73">
        <f t="shared" si="3"/>
        <v>42657.951880159031</v>
      </c>
      <c r="N73">
        <v>42.657951880159032</v>
      </c>
      <c r="O73">
        <f>20*LOG((SQRT(1+(N73/('Operating Specs'!$C$23*1000))^2)*SQRT(1+(N73/('Operating Specs'!$C$22*1000))^2)/SQRT(1+(N73/('Operating Specs'!$C$24))^2)/(SQRT((1-N73^2/('Operating Specs'!$C$15*500)^2)^2+(N73/('Operating Specs'!$C$27*'Operating Specs'!$C$15*500))^2)))*Mode!$L$10)</f>
        <v>6.2097124610752088</v>
      </c>
      <c r="P73">
        <f>(ATAN(N73/('Operating Specs'!$C$23*1000))-ATAN(N73/'Operating Specs'!$C$24)-ATAN(N73/('Operating Specs'!$C$22*1000))-ATAN((N73/('Operating Specs'!$C$27*500*'Operating Specs'!$C$15))/(1-(N73/(0.5*'Operating Specs'!$C$15*1000))^2)))*180/PI()</f>
        <v>-17.707857319394545</v>
      </c>
    </row>
    <row r="74" spans="6:16" x14ac:dyDescent="0.25">
      <c r="F74">
        <f t="shared" si="4"/>
        <v>64</v>
      </c>
      <c r="G74">
        <f t="shared" si="0"/>
        <v>43.651583224016342</v>
      </c>
      <c r="H74">
        <f t="shared" si="1"/>
        <v>436.51583224016343</v>
      </c>
      <c r="I74">
        <f t="shared" si="2"/>
        <v>4365.158322401634</v>
      </c>
      <c r="J74">
        <f t="shared" si="3"/>
        <v>43651.583224016344</v>
      </c>
      <c r="N74">
        <v>43.651583224016342</v>
      </c>
      <c r="O74">
        <f>20*LOG((SQRT(1+(N74/('Operating Specs'!$C$23*1000))^2)*SQRT(1+(N74/('Operating Specs'!$C$22*1000))^2)/SQRT(1+(N74/('Operating Specs'!$C$24))^2)/(SQRT((1-N74^2/('Operating Specs'!$C$15*500)^2)^2+(N74/('Operating Specs'!$C$27*'Operating Specs'!$C$15*500))^2)))*Mode!$L$10)</f>
        <v>6.1906068971665773</v>
      </c>
      <c r="P74">
        <f>(ATAN(N74/('Operating Specs'!$C$23*1000))-ATAN(N74/'Operating Specs'!$C$24)-ATAN(N74/('Operating Specs'!$C$22*1000))-ATAN((N74/('Operating Specs'!$C$27*500*'Operating Specs'!$C$15))/(1-(N74/(0.5*'Operating Specs'!$C$15*1000))^2)))*180/PI()</f>
        <v>-18.09325482642247</v>
      </c>
    </row>
    <row r="75" spans="6:16" x14ac:dyDescent="0.25">
      <c r="F75">
        <f t="shared" si="4"/>
        <v>65</v>
      </c>
      <c r="G75">
        <f t="shared" ref="G75:G109" si="5">$G$9*$F$7^F75</f>
        <v>44.668359215096054</v>
      </c>
      <c r="H75">
        <f t="shared" ref="H75:H109" si="6">$H$9*$F$7^F75</f>
        <v>446.68359215096052</v>
      </c>
      <c r="I75">
        <f t="shared" ref="I75:I109" si="7">$I$9*$F$7^F75</f>
        <v>4466.8359215096052</v>
      </c>
      <c r="J75">
        <f t="shared" ref="J75:J109" si="8">$J$9*$F$7^F75</f>
        <v>44668.359215096054</v>
      </c>
      <c r="N75">
        <v>44.668359215096054</v>
      </c>
      <c r="O75">
        <f>20*LOG((SQRT(1+(N75/('Operating Specs'!$C$23*1000))^2)*SQRT(1+(N75/('Operating Specs'!$C$22*1000))^2)/SQRT(1+(N75/('Operating Specs'!$C$24))^2)/(SQRT((1-N75^2/('Operating Specs'!$C$15*500)^2)^2+(N75/('Operating Specs'!$C$27*'Operating Specs'!$C$15*500))^2)))*Mode!$L$10)</f>
        <v>6.1706906359206259</v>
      </c>
      <c r="P75">
        <f>(ATAN(N75/('Operating Specs'!$C$23*1000))-ATAN(N75/'Operating Specs'!$C$24)-ATAN(N75/('Operating Specs'!$C$22*1000))-ATAN((N75/('Operating Specs'!$C$27*500*'Operating Specs'!$C$15))/(1-(N75/(0.5*'Operating Specs'!$C$15*1000))^2)))*180/PI()</f>
        <v>-18.485850177649187</v>
      </c>
    </row>
    <row r="76" spans="6:16" x14ac:dyDescent="0.25">
      <c r="F76">
        <f t="shared" ref="F76:F109" si="9">F75+1</f>
        <v>66</v>
      </c>
      <c r="G76">
        <f t="shared" si="5"/>
        <v>45.708818961487232</v>
      </c>
      <c r="H76">
        <f t="shared" si="6"/>
        <v>457.08818961487231</v>
      </c>
      <c r="I76">
        <f t="shared" si="7"/>
        <v>4570.8818961487232</v>
      </c>
      <c r="J76">
        <f t="shared" si="8"/>
        <v>45708.818961487232</v>
      </c>
      <c r="N76">
        <v>45.708818961487232</v>
      </c>
      <c r="O76">
        <f>20*LOG((SQRT(1+(N76/('Operating Specs'!$C$23*1000))^2)*SQRT(1+(N76/('Operating Specs'!$C$22*1000))^2)/SQRT(1+(N76/('Operating Specs'!$C$24))^2)/(SQRT((1-N76^2/('Operating Specs'!$C$15*500)^2)^2+(N76/('Operating Specs'!$C$27*'Operating Specs'!$C$15*500))^2)))*Mode!$L$10)</f>
        <v>6.1499332275312923</v>
      </c>
      <c r="P76">
        <f>(ATAN(N76/('Operating Specs'!$C$23*1000))-ATAN(N76/'Operating Specs'!$C$24)-ATAN(N76/('Operating Specs'!$C$22*1000))-ATAN((N76/('Operating Specs'!$C$27*500*'Operating Specs'!$C$15))/(1-(N76/(0.5*'Operating Specs'!$C$15*1000))^2)))*180/PI()</f>
        <v>-18.885701201942098</v>
      </c>
    </row>
    <row r="77" spans="6:16" x14ac:dyDescent="0.25">
      <c r="F77">
        <f t="shared" si="9"/>
        <v>67</v>
      </c>
      <c r="G77">
        <f t="shared" si="5"/>
        <v>46.77351412871954</v>
      </c>
      <c r="H77">
        <f t="shared" si="6"/>
        <v>467.7351412871954</v>
      </c>
      <c r="I77">
        <f t="shared" si="7"/>
        <v>4677.3514128719544</v>
      </c>
      <c r="J77">
        <f t="shared" si="8"/>
        <v>46773.514128719544</v>
      </c>
      <c r="N77">
        <v>46.77351412871954</v>
      </c>
      <c r="O77">
        <f>20*LOG((SQRT(1+(N77/('Operating Specs'!$C$23*1000))^2)*SQRT(1+(N77/('Operating Specs'!$C$22*1000))^2)/SQRT(1+(N77/('Operating Specs'!$C$24))^2)/(SQRT((1-N77^2/('Operating Specs'!$C$15*500)^2)^2+(N77/('Operating Specs'!$C$27*'Operating Specs'!$C$15*500))^2)))*Mode!$L$10)</f>
        <v>6.1283034167792589</v>
      </c>
      <c r="P77">
        <f>(ATAN(N77/('Operating Specs'!$C$23*1000))-ATAN(N77/'Operating Specs'!$C$24)-ATAN(N77/('Operating Specs'!$C$22*1000))-ATAN((N77/('Operating Specs'!$C$27*500*'Operating Specs'!$C$15))/(1-(N77/(0.5*'Operating Specs'!$C$15*1000))^2)))*180/PI()</f>
        <v>-19.292861072594082</v>
      </c>
    </row>
    <row r="78" spans="6:16" x14ac:dyDescent="0.25">
      <c r="F78">
        <f t="shared" si="9"/>
        <v>68</v>
      </c>
      <c r="G78">
        <f t="shared" si="5"/>
        <v>47.863009232263536</v>
      </c>
      <c r="H78">
        <f t="shared" si="6"/>
        <v>478.63009232263539</v>
      </c>
      <c r="I78">
        <f t="shared" si="7"/>
        <v>4786.3009232263539</v>
      </c>
      <c r="J78">
        <f t="shared" si="8"/>
        <v>47863.009232263539</v>
      </c>
      <c r="N78">
        <v>47.863009232263536</v>
      </c>
      <c r="O78">
        <f>20*LOG((SQRT(1+(N78/('Operating Specs'!$C$23*1000))^2)*SQRT(1+(N78/('Operating Specs'!$C$22*1000))^2)/SQRT(1+(N78/('Operating Specs'!$C$24))^2)/(SQRT((1-N78^2/('Operating Specs'!$C$15*500)^2)^2+(N78/('Operating Specs'!$C$27*'Operating Specs'!$C$15*500))^2)))*Mode!$L$10)</f>
        <v>6.1057691508126588</v>
      </c>
      <c r="P78">
        <f>(ATAN(N78/('Operating Specs'!$C$23*1000))-ATAN(N78/'Operating Specs'!$C$24)-ATAN(N78/('Operating Specs'!$C$22*1000))-ATAN((N78/('Operating Specs'!$C$27*500*'Operating Specs'!$C$15))/(1-(N78/(0.5*'Operating Specs'!$C$15*1000))^2)))*180/PI()</f>
        <v>-19.707377953963981</v>
      </c>
    </row>
    <row r="79" spans="6:16" x14ac:dyDescent="0.25">
      <c r="F79">
        <f t="shared" si="9"/>
        <v>69</v>
      </c>
      <c r="G79">
        <f t="shared" si="5"/>
        <v>48.977881936844327</v>
      </c>
      <c r="H79">
        <f t="shared" si="6"/>
        <v>489.77881936844324</v>
      </c>
      <c r="I79">
        <f t="shared" si="7"/>
        <v>4897.7881936844324</v>
      </c>
      <c r="J79">
        <f t="shared" si="8"/>
        <v>48977.881936844322</v>
      </c>
      <c r="N79">
        <v>48.977881936844327</v>
      </c>
      <c r="O79">
        <f>20*LOG((SQRT(1+(N79/('Operating Specs'!$C$23*1000))^2)*SQRT(1+(N79/('Operating Specs'!$C$22*1000))^2)/SQRT(1+(N79/('Operating Specs'!$C$24))^2)/(SQRT((1-N79^2/('Operating Specs'!$C$15*500)^2)^2+(N79/('Operating Specs'!$C$27*'Operating Specs'!$C$15*500))^2)))*Mode!$L$10)</f>
        <v>6.082297589931799</v>
      </c>
      <c r="P79">
        <f>(ATAN(N79/('Operating Specs'!$C$23*1000))-ATAN(N79/'Operating Specs'!$C$24)-ATAN(N79/('Operating Specs'!$C$22*1000))-ATAN((N79/('Operating Specs'!$C$27*500*'Operating Specs'!$C$15))/(1-(N79/(0.5*'Operating Specs'!$C$15*1000))^2)))*180/PI()</f>
        <v>-20.129294638804105</v>
      </c>
    </row>
    <row r="80" spans="6:16" x14ac:dyDescent="0.25">
      <c r="F80">
        <f t="shared" si="9"/>
        <v>70</v>
      </c>
      <c r="G80">
        <f t="shared" si="5"/>
        <v>50.118723362726911</v>
      </c>
      <c r="H80">
        <f t="shared" si="6"/>
        <v>501.18723362726911</v>
      </c>
      <c r="I80">
        <f t="shared" si="7"/>
        <v>5011.8723362726905</v>
      </c>
      <c r="J80">
        <f t="shared" si="8"/>
        <v>50118.723362726909</v>
      </c>
      <c r="N80">
        <v>50.118723362726911</v>
      </c>
      <c r="O80">
        <f>20*LOG((SQRT(1+(N80/('Operating Specs'!$C$23*1000))^2)*SQRT(1+(N80/('Operating Specs'!$C$22*1000))^2)/SQRT(1+(N80/('Operating Specs'!$C$24))^2)/(SQRT((1-N80^2/('Operating Specs'!$C$15*500)^2)^2+(N80/('Operating Specs'!$C$27*'Operating Specs'!$C$15*500))^2)))*Mode!$L$10)</f>
        <v>6.0578551215848</v>
      </c>
      <c r="P80">
        <f>(ATAN(N80/('Operating Specs'!$C$23*1000))-ATAN(N80/'Operating Specs'!$C$24)-ATAN(N80/('Operating Specs'!$C$22*1000))-ATAN((N80/('Operating Specs'!$C$27*500*'Operating Specs'!$C$15))/(1-(N80/(0.5*'Operating Specs'!$C$15*1000))^2)))*180/PI()</f>
        <v>-20.558648177160723</v>
      </c>
    </row>
    <row r="81" spans="6:16" x14ac:dyDescent="0.25">
      <c r="F81">
        <f t="shared" si="9"/>
        <v>71</v>
      </c>
      <c r="G81">
        <f t="shared" si="5"/>
        <v>51.286138399136156</v>
      </c>
      <c r="H81">
        <f t="shared" si="6"/>
        <v>512.86138399136155</v>
      </c>
      <c r="I81">
        <f t="shared" si="7"/>
        <v>5128.6138399136153</v>
      </c>
      <c r="J81">
        <f t="shared" si="8"/>
        <v>51286.138399136158</v>
      </c>
      <c r="N81">
        <v>51.286138399136156</v>
      </c>
      <c r="O81">
        <f>20*LOG((SQRT(1+(N81/('Operating Specs'!$C$23*1000))^2)*SQRT(1+(N81/('Operating Specs'!$C$22*1000))^2)/SQRT(1+(N81/('Operating Specs'!$C$24))^2)/(SQRT((1-N81^2/('Operating Specs'!$C$15*500)^2)^2+(N81/('Operating Specs'!$C$27*'Operating Specs'!$C$15*500))^2)))*Mode!$L$10)</f>
        <v>6.0324073777805109</v>
      </c>
      <c r="P81">
        <f>(ATAN(N81/('Operating Specs'!$C$23*1000))-ATAN(N81/'Operating Specs'!$C$24)-ATAN(N81/('Operating Specs'!$C$22*1000))-ATAN((N81/('Operating Specs'!$C$27*500*'Operating Specs'!$C$15))/(1-(N81/(0.5*'Operating Specs'!$C$15*1000))^2)))*180/PI()</f>
        <v>-20.995469497876133</v>
      </c>
    </row>
    <row r="82" spans="6:16" x14ac:dyDescent="0.25">
      <c r="F82">
        <f t="shared" si="9"/>
        <v>72</v>
      </c>
      <c r="G82">
        <f t="shared" si="5"/>
        <v>52.480746024976916</v>
      </c>
      <c r="H82">
        <f t="shared" si="6"/>
        <v>524.80746024976918</v>
      </c>
      <c r="I82">
        <f t="shared" si="7"/>
        <v>5248.0746024976916</v>
      </c>
      <c r="J82">
        <f t="shared" si="8"/>
        <v>52480.746024976914</v>
      </c>
      <c r="N82">
        <v>52.480746024976916</v>
      </c>
      <c r="O82">
        <f>20*LOG((SQRT(1+(N82/('Operating Specs'!$C$23*1000))^2)*SQRT(1+(N82/('Operating Specs'!$C$22*1000))^2)/SQRT(1+(N82/('Operating Specs'!$C$24))^2)/(SQRT((1-N82^2/('Operating Specs'!$C$15*500)^2)^2+(N82/('Operating Specs'!$C$27*'Operating Specs'!$C$15*500))^2)))*Mode!$L$10)</f>
        <v>6.0059192561226808</v>
      </c>
      <c r="P82">
        <f>(ATAN(N82/('Operating Specs'!$C$23*1000))-ATAN(N82/'Operating Specs'!$C$24)-ATAN(N82/('Operating Specs'!$C$22*1000))-ATAN((N82/('Operating Specs'!$C$27*500*'Operating Specs'!$C$15))/(1-(N82/(0.5*'Operating Specs'!$C$15*1000))^2)))*180/PI()</f>
        <v>-21.439783023870348</v>
      </c>
    </row>
    <row r="83" spans="6:16" x14ac:dyDescent="0.25">
      <c r="F83">
        <f t="shared" si="9"/>
        <v>73</v>
      </c>
      <c r="G83">
        <f t="shared" si="5"/>
        <v>53.703179637024931</v>
      </c>
      <c r="H83">
        <f t="shared" si="6"/>
        <v>537.03179637024925</v>
      </c>
      <c r="I83">
        <f t="shared" si="7"/>
        <v>5370.3179637024932</v>
      </c>
      <c r="J83">
        <f t="shared" si="8"/>
        <v>53703.179637024929</v>
      </c>
      <c r="N83">
        <v>53.703179637024931</v>
      </c>
      <c r="O83">
        <f>20*LOG((SQRT(1+(N83/('Operating Specs'!$C$23*1000))^2)*SQRT(1+(N83/('Operating Specs'!$C$22*1000))^2)/SQRT(1+(N83/('Operating Specs'!$C$24))^2)/(SQRT((1-N83^2/('Operating Specs'!$C$15*500)^2)^2+(N83/('Operating Specs'!$C$27*'Operating Specs'!$C$15*500))^2)))*Mode!$L$10)</f>
        <v>5.9783549446647024</v>
      </c>
      <c r="P83">
        <f>(ATAN(N83/('Operating Specs'!$C$23*1000))-ATAN(N83/'Operating Specs'!$C$24)-ATAN(N83/('Operating Specs'!$C$22*1000))-ATAN((N83/('Operating Specs'!$C$27*500*'Operating Specs'!$C$15))/(1-(N83/(0.5*'Operating Specs'!$C$15*1000))^2)))*180/PI()</f>
        <v>-21.891606282536422</v>
      </c>
    </row>
    <row r="84" spans="6:16" x14ac:dyDescent="0.25">
      <c r="F84">
        <f t="shared" si="9"/>
        <v>74</v>
      </c>
      <c r="G84">
        <f t="shared" si="5"/>
        <v>54.954087385762094</v>
      </c>
      <c r="H84">
        <f t="shared" si="6"/>
        <v>549.54087385762091</v>
      </c>
      <c r="I84">
        <f t="shared" si="7"/>
        <v>5495.4087385762095</v>
      </c>
      <c r="J84">
        <f t="shared" si="8"/>
        <v>54954.087385762097</v>
      </c>
      <c r="N84">
        <v>54.954087385762094</v>
      </c>
      <c r="O84">
        <f>20*LOG((SQRT(1+(N84/('Operating Specs'!$C$23*1000))^2)*SQRT(1+(N84/('Operating Specs'!$C$22*1000))^2)/SQRT(1+(N84/('Operating Specs'!$C$24))^2)/(SQRT((1-N84^2/('Operating Specs'!$C$15*500)^2)^2+(N84/('Operating Specs'!$C$27*'Operating Specs'!$C$15*500))^2)))*Mode!$L$10)</f>
        <v>5.9496779507774944</v>
      </c>
      <c r="P84">
        <f>(ATAN(N84/('Operating Specs'!$C$23*1000))-ATAN(N84/'Operating Specs'!$C$24)-ATAN(N84/('Operating Specs'!$C$22*1000))-ATAN((N84/('Operating Specs'!$C$27*500*'Operating Specs'!$C$15))/(1-(N84/(0.5*'Operating Specs'!$C$15*1000))^2)))*180/PI()</f>
        <v>-22.350949512744361</v>
      </c>
    </row>
    <row r="85" spans="6:16" x14ac:dyDescent="0.25">
      <c r="F85">
        <f t="shared" si="9"/>
        <v>75</v>
      </c>
      <c r="G85">
        <f t="shared" si="5"/>
        <v>56.234132519034532</v>
      </c>
      <c r="H85">
        <f t="shared" si="6"/>
        <v>562.34132519034529</v>
      </c>
      <c r="I85">
        <f t="shared" si="7"/>
        <v>5623.4132519034529</v>
      </c>
      <c r="J85">
        <f t="shared" si="8"/>
        <v>56234.132519034531</v>
      </c>
      <c r="N85">
        <v>56.234132519034532</v>
      </c>
      <c r="O85">
        <f>20*LOG((SQRT(1+(N85/('Operating Specs'!$C$23*1000))^2)*SQRT(1+(N85/('Operating Specs'!$C$22*1000))^2)/SQRT(1+(N85/('Operating Specs'!$C$24))^2)/(SQRT((1-N85^2/('Operating Specs'!$C$15*500)^2)^2+(N85/('Operating Specs'!$C$27*'Operating Specs'!$C$15*500))^2)))*Mode!$L$10)</f>
        <v>5.9198511342136273</v>
      </c>
      <c r="P85">
        <f>(ATAN(N85/('Operating Specs'!$C$23*1000))-ATAN(N85/'Operating Specs'!$C$24)-ATAN(N85/('Operating Specs'!$C$22*1000))-ATAN((N85/('Operating Specs'!$C$27*500*'Operating Specs'!$C$15))/(1-(N85/(0.5*'Operating Specs'!$C$15*1000))^2)))*180/PI()</f>
        <v>-22.817815270113542</v>
      </c>
    </row>
    <row r="86" spans="6:16" x14ac:dyDescent="0.25">
      <c r="F86">
        <f t="shared" si="9"/>
        <v>76</v>
      </c>
      <c r="G86">
        <f t="shared" si="5"/>
        <v>57.543993733715297</v>
      </c>
      <c r="H86">
        <f t="shared" si="6"/>
        <v>575.43993733715297</v>
      </c>
      <c r="I86">
        <f t="shared" si="7"/>
        <v>5754.3993733715297</v>
      </c>
      <c r="J86">
        <f t="shared" si="8"/>
        <v>57543.993733715295</v>
      </c>
      <c r="N86">
        <v>57.543993733715297</v>
      </c>
      <c r="O86">
        <f>20*LOG((SQRT(1+(N86/('Operating Specs'!$C$23*1000))^2)*SQRT(1+(N86/('Operating Specs'!$C$22*1000))^2)/SQRT(1+(N86/('Operating Specs'!$C$24))^2)/(SQRT((1-N86^2/('Operating Specs'!$C$15*500)^2)^2+(N86/('Operating Specs'!$C$27*'Operating Specs'!$C$15*500))^2)))*Mode!$L$10)</f>
        <v>5.8888367445386489</v>
      </c>
      <c r="P86">
        <f>(ATAN(N86/('Operating Specs'!$C$23*1000))-ATAN(N86/'Operating Specs'!$C$24)-ATAN(N86/('Operating Specs'!$C$22*1000))-ATAN((N86/('Operating Specs'!$C$27*500*'Operating Specs'!$C$15))/(1-(N86/(0.5*'Operating Specs'!$C$15*1000))^2)))*180/PI()</f>
        <v>-23.292198032380902</v>
      </c>
    </row>
    <row r="87" spans="6:16" x14ac:dyDescent="0.25">
      <c r="F87">
        <f t="shared" si="9"/>
        <v>77</v>
      </c>
      <c r="G87">
        <f t="shared" si="5"/>
        <v>58.884365535558494</v>
      </c>
      <c r="H87">
        <f t="shared" si="6"/>
        <v>588.84365535558493</v>
      </c>
      <c r="I87">
        <f t="shared" si="7"/>
        <v>5888.43655355585</v>
      </c>
      <c r="J87">
        <f t="shared" si="8"/>
        <v>58884.3655355585</v>
      </c>
      <c r="N87">
        <v>58.884365535558494</v>
      </c>
      <c r="O87">
        <f>20*LOG((SQRT(1+(N87/('Operating Specs'!$C$23*1000))^2)*SQRT(1+(N87/('Operating Specs'!$C$22*1000))^2)/SQRT(1+(N87/('Operating Specs'!$C$24))^2)/(SQRT((1-N87^2/('Operating Specs'!$C$15*500)^2)^2+(N87/('Operating Specs'!$C$27*'Operating Specs'!$C$15*500))^2)))*Mode!$L$10)</f>
        <v>5.8565964630855447</v>
      </c>
      <c r="P87">
        <f>(ATAN(N87/('Operating Specs'!$C$23*1000))-ATAN(N87/'Operating Specs'!$C$24)-ATAN(N87/('Operating Specs'!$C$22*1000))-ATAN((N87/('Operating Specs'!$C$27*500*'Operating Specs'!$C$15))/(1-(N87/(0.5*'Operating Specs'!$C$15*1000))^2)))*180/PI()</f>
        <v>-23.774083806860297</v>
      </c>
    </row>
    <row r="88" spans="6:16" x14ac:dyDescent="0.25">
      <c r="F88">
        <f t="shared" si="9"/>
        <v>78</v>
      </c>
      <c r="G88">
        <f t="shared" si="5"/>
        <v>60.255958607435353</v>
      </c>
      <c r="H88">
        <f t="shared" si="6"/>
        <v>602.55958607435355</v>
      </c>
      <c r="I88">
        <f t="shared" si="7"/>
        <v>6025.595860743535</v>
      </c>
      <c r="J88">
        <f t="shared" si="8"/>
        <v>60255.95860743535</v>
      </c>
      <c r="N88">
        <v>60.255958607435353</v>
      </c>
      <c r="O88">
        <f>20*LOG((SQRT(1+(N88/('Operating Specs'!$C$23*1000))^2)*SQRT(1+(N88/('Operating Specs'!$C$22*1000))^2)/SQRT(1+(N88/('Operating Specs'!$C$24))^2)/(SQRT((1-N88^2/('Operating Specs'!$C$15*500)^2)^2+(N88/('Operating Specs'!$C$27*'Operating Specs'!$C$15*500))^2)))*Mode!$L$10)</f>
        <v>5.8230914495701231</v>
      </c>
      <c r="P88">
        <f>(ATAN(N88/('Operating Specs'!$C$23*1000))-ATAN(N88/'Operating Specs'!$C$24)-ATAN(N88/('Operating Specs'!$C$22*1000))-ATAN((N88/('Operating Specs'!$C$27*500*'Operating Specs'!$C$15))/(1-(N88/(0.5*'Operating Specs'!$C$15*1000))^2)))*180/PI()</f>
        <v>-24.26344974215526</v>
      </c>
    </row>
    <row r="89" spans="6:16" x14ac:dyDescent="0.25">
      <c r="F89">
        <f t="shared" si="9"/>
        <v>79</v>
      </c>
      <c r="G89">
        <f t="shared" si="5"/>
        <v>61.659500186147781</v>
      </c>
      <c r="H89">
        <f t="shared" si="6"/>
        <v>616.59500186147773</v>
      </c>
      <c r="I89">
        <f t="shared" si="7"/>
        <v>6165.9500186147779</v>
      </c>
      <c r="J89">
        <f t="shared" si="8"/>
        <v>61659.500186147779</v>
      </c>
      <c r="N89">
        <v>61.659500186147781</v>
      </c>
      <c r="O89">
        <f>20*LOG((SQRT(1+(N89/('Operating Specs'!$C$23*1000))^2)*SQRT(1+(N89/('Operating Specs'!$C$22*1000))^2)/SQRT(1+(N89/('Operating Specs'!$C$24))^2)/(SQRT((1-N89^2/('Operating Specs'!$C$15*500)^2)^2+(N89/('Operating Specs'!$C$27*'Operating Specs'!$C$15*500))^2)))*Mode!$L$10)</f>
        <v>5.7882823934838123</v>
      </c>
      <c r="P89">
        <f>(ATAN(N89/('Operating Specs'!$C$23*1000))-ATAN(N89/'Operating Specs'!$C$24)-ATAN(N89/('Operating Specs'!$C$22*1000))-ATAN((N89/('Operating Specs'!$C$27*500*'Operating Specs'!$C$15))/(1-(N89/(0.5*'Operating Specs'!$C$15*1000))^2)))*180/PI()</f>
        <v>-24.760263746450704</v>
      </c>
    </row>
    <row r="90" spans="6:16" x14ac:dyDescent="0.25">
      <c r="F90">
        <f t="shared" si="9"/>
        <v>80</v>
      </c>
      <c r="G90">
        <f t="shared" si="5"/>
        <v>63.095734448018874</v>
      </c>
      <c r="H90">
        <f t="shared" si="6"/>
        <v>630.95734448018868</v>
      </c>
      <c r="I90">
        <f t="shared" si="7"/>
        <v>6309.5734448018875</v>
      </c>
      <c r="J90">
        <f t="shared" si="8"/>
        <v>63095.734448018869</v>
      </c>
      <c r="N90">
        <v>63.095734448018874</v>
      </c>
      <c r="O90">
        <f>20*LOG((SQRT(1+(N90/('Operating Specs'!$C$23*1000))^2)*SQRT(1+(N90/('Operating Specs'!$C$22*1000))^2)/SQRT(1+(N90/('Operating Specs'!$C$24))^2)/(SQRT((1-N90^2/('Operating Specs'!$C$15*500)^2)^2+(N90/('Operating Specs'!$C$27*'Operating Specs'!$C$15*500))^2)))*Mode!$L$10)</f>
        <v>5.7521295703555531</v>
      </c>
      <c r="P90">
        <f>(ATAN(N90/('Operating Specs'!$C$23*1000))-ATAN(N90/'Operating Specs'!$C$24)-ATAN(N90/('Operating Specs'!$C$22*1000))-ATAN((N90/('Operating Specs'!$C$27*500*'Operating Specs'!$C$15))/(1-(N90/(0.5*'Operating Specs'!$C$15*1000))^2)))*180/PI()</f>
        <v>-25.264484114866676</v>
      </c>
    </row>
    <row r="91" spans="6:16" x14ac:dyDescent="0.25">
      <c r="F91">
        <f t="shared" si="9"/>
        <v>81</v>
      </c>
      <c r="G91">
        <f t="shared" si="5"/>
        <v>64.565422903465077</v>
      </c>
      <c r="H91">
        <f t="shared" si="6"/>
        <v>645.65422903465083</v>
      </c>
      <c r="I91">
        <f t="shared" si="7"/>
        <v>6456.5422903465087</v>
      </c>
      <c r="J91">
        <f t="shared" si="8"/>
        <v>64565.422903465085</v>
      </c>
      <c r="N91">
        <v>64.565422903465077</v>
      </c>
      <c r="O91">
        <f>20*LOG((SQRT(1+(N91/('Operating Specs'!$C$23*1000))^2)*SQRT(1+(N91/('Operating Specs'!$C$22*1000))^2)/SQRT(1+(N91/('Operating Specs'!$C$24))^2)/(SQRT((1-N91^2/('Operating Specs'!$C$15*500)^2)^2+(N91/('Operating Specs'!$C$27*'Operating Specs'!$C$15*500))^2)))*Mode!$L$10)</f>
        <v>5.7145929029464622</v>
      </c>
      <c r="P91">
        <f>(ATAN(N91/('Operating Specs'!$C$23*1000))-ATAN(N91/'Operating Specs'!$C$24)-ATAN(N91/('Operating Specs'!$C$22*1000))-ATAN((N91/('Operating Specs'!$C$27*500*'Operating Specs'!$C$15))/(1-(N91/(0.5*'Operating Specs'!$C$15*1000))^2)))*180/PI()</f>
        <v>-25.776059168505661</v>
      </c>
    </row>
    <row r="92" spans="6:16" x14ac:dyDescent="0.25">
      <c r="F92">
        <f t="shared" si="9"/>
        <v>82</v>
      </c>
      <c r="G92">
        <f t="shared" si="5"/>
        <v>66.069344800759112</v>
      </c>
      <c r="H92">
        <f t="shared" si="6"/>
        <v>660.69344800759109</v>
      </c>
      <c r="I92">
        <f t="shared" si="7"/>
        <v>6606.9344800759118</v>
      </c>
      <c r="J92">
        <f t="shared" si="8"/>
        <v>66069.344800759107</v>
      </c>
      <c r="N92">
        <v>66.069344800759112</v>
      </c>
      <c r="O92">
        <f>20*LOG((SQRT(1+(N92/('Operating Specs'!$C$23*1000))^2)*SQRT(1+(N92/('Operating Specs'!$C$22*1000))^2)/SQRT(1+(N92/('Operating Specs'!$C$24))^2)/(SQRT((1-N92^2/('Operating Specs'!$C$15*500)^2)^2+(N92/('Operating Specs'!$C$27*'Operating Specs'!$C$15*500))^2)))*Mode!$L$10)</f>
        <v>5.675632027409387</v>
      </c>
      <c r="P92">
        <f>(ATAN(N92/('Operating Specs'!$C$23*1000))-ATAN(N92/'Operating Specs'!$C$24)-ATAN(N92/('Operating Specs'!$C$22*1000))-ATAN((N92/('Operating Specs'!$C$27*500*'Operating Specs'!$C$15))/(1-(N92/(0.5*'Operating Specs'!$C$15*1000))^2)))*180/PI()</f>
        <v>-26.294926907962807</v>
      </c>
    </row>
    <row r="93" spans="6:16" x14ac:dyDescent="0.25">
      <c r="F93">
        <f t="shared" si="9"/>
        <v>83</v>
      </c>
      <c r="G93">
        <f t="shared" si="5"/>
        <v>67.608297539197679</v>
      </c>
      <c r="H93">
        <f t="shared" si="6"/>
        <v>676.08297539197679</v>
      </c>
      <c r="I93">
        <f t="shared" si="7"/>
        <v>6760.8297539197674</v>
      </c>
      <c r="J93">
        <f t="shared" si="8"/>
        <v>67608.29753919768</v>
      </c>
      <c r="N93">
        <v>67.608297539197679</v>
      </c>
      <c r="O93">
        <f>20*LOG((SQRT(1+(N93/('Operating Specs'!$C$23*1000))^2)*SQRT(1+(N93/('Operating Specs'!$C$22*1000))^2)/SQRT(1+(N93/('Operating Specs'!$C$24))^2)/(SQRT((1-N93^2/('Operating Specs'!$C$15*500)^2)^2+(N93/('Operating Specs'!$C$27*'Operating Specs'!$C$15*500))^2)))*Mode!$L$10)</f>
        <v>5.6352063644105552</v>
      </c>
      <c r="P93">
        <f>(ATAN(N93/('Operating Specs'!$C$23*1000))-ATAN(N93/'Operating Specs'!$C$24)-ATAN(N93/('Operating Specs'!$C$22*1000))-ATAN((N93/('Operating Specs'!$C$27*500*'Operating Specs'!$C$15))/(1-(N93/(0.5*'Operating Specs'!$C$15*1000))^2)))*180/PI()</f>
        <v>-26.821014684190462</v>
      </c>
    </row>
    <row r="94" spans="6:16" x14ac:dyDescent="0.25">
      <c r="F94">
        <f t="shared" si="9"/>
        <v>84</v>
      </c>
      <c r="G94">
        <f t="shared" si="5"/>
        <v>69.183097091893131</v>
      </c>
      <c r="H94">
        <f t="shared" si="6"/>
        <v>691.83097091893126</v>
      </c>
      <c r="I94">
        <f t="shared" si="7"/>
        <v>6918.3097091893123</v>
      </c>
      <c r="J94">
        <f t="shared" si="8"/>
        <v>69183.097091893127</v>
      </c>
      <c r="N94">
        <v>69.183097091893131</v>
      </c>
      <c r="O94">
        <f>20*LOG((SQRT(1+(N94/('Operating Specs'!$C$23*1000))^2)*SQRT(1+(N94/('Operating Specs'!$C$22*1000))^2)/SQRT(1+(N94/('Operating Specs'!$C$24))^2)/(SQRT((1-N94^2/('Operating Specs'!$C$15*500)^2)^2+(N94/('Operating Specs'!$C$27*'Operating Specs'!$C$15*500))^2)))*Mode!$L$10)</f>
        <v>5.5932751951721729</v>
      </c>
      <c r="P94">
        <f>(ATAN(N94/('Operating Specs'!$C$23*1000))-ATAN(N94/'Operating Specs'!$C$24)-ATAN(N94/('Operating Specs'!$C$22*1000))-ATAN((N94/('Operating Specs'!$C$27*500*'Operating Specs'!$C$15))/(1-(N94/(0.5*'Operating Specs'!$C$15*1000))^2)))*180/PI()</f>
        <v>-27.354238889713784</v>
      </c>
    </row>
    <row r="95" spans="6:16" x14ac:dyDescent="0.25">
      <c r="F95">
        <f t="shared" si="9"/>
        <v>85</v>
      </c>
      <c r="G95">
        <f t="shared" si="5"/>
        <v>70.794578438413254</v>
      </c>
      <c r="H95">
        <f t="shared" si="6"/>
        <v>707.94578438413259</v>
      </c>
      <c r="I95">
        <f t="shared" si="7"/>
        <v>7079.4578438413255</v>
      </c>
      <c r="J95">
        <f t="shared" si="8"/>
        <v>70794.578438413257</v>
      </c>
      <c r="N95">
        <v>70.794578438413254</v>
      </c>
      <c r="O95">
        <f>20*LOG((SQRT(1+(N95/('Operating Specs'!$C$23*1000))^2)*SQRT(1+(N95/('Operating Specs'!$C$22*1000))^2)/SQRT(1+(N95/('Operating Specs'!$C$24))^2)/(SQRT((1-N95^2/('Operating Specs'!$C$15*500)^2)^2+(N95/('Operating Specs'!$C$27*'Operating Specs'!$C$15*500))^2)))*Mode!$L$10)</f>
        <v>5.5497977423536309</v>
      </c>
      <c r="P95">
        <f>(ATAN(N95/('Operating Specs'!$C$23*1000))-ATAN(N95/'Operating Specs'!$C$24)-ATAN(N95/('Operating Specs'!$C$22*1000))-ATAN((N95/('Operating Specs'!$C$27*500*'Operating Specs'!$C$15))/(1-(N95/(0.5*'Operating Specs'!$C$15*1000))^2)))*180/PI()</f>
        <v>-27.894504673277776</v>
      </c>
    </row>
    <row r="96" spans="6:16" x14ac:dyDescent="0.25">
      <c r="F96">
        <f t="shared" si="9"/>
        <v>86</v>
      </c>
      <c r="G96">
        <f t="shared" si="5"/>
        <v>72.443596007498442</v>
      </c>
      <c r="H96">
        <f t="shared" si="6"/>
        <v>724.43596007498434</v>
      </c>
      <c r="I96">
        <f t="shared" si="7"/>
        <v>7244.3596007498436</v>
      </c>
      <c r="J96">
        <f t="shared" si="8"/>
        <v>72443.596007498432</v>
      </c>
      <c r="N96">
        <v>72.443596007498442</v>
      </c>
      <c r="O96">
        <f>20*LOG((SQRT(1+(N96/('Operating Specs'!$C$23*1000))^2)*SQRT(1+(N96/('Operating Specs'!$C$22*1000))^2)/SQRT(1+(N96/('Operating Specs'!$C$24))^2)/(SQRT((1-N96^2/('Operating Specs'!$C$15*500)^2)^2+(N96/('Operating Specs'!$C$27*'Operating Specs'!$C$15*500))^2)))*Mode!$L$10)</f>
        <v>5.5047332556443234</v>
      </c>
      <c r="P96">
        <f>(ATAN(N96/('Operating Specs'!$C$23*1000))-ATAN(N96/'Operating Specs'!$C$24)-ATAN(N96/('Operating Specs'!$C$22*1000))-ATAN((N96/('Operating Specs'!$C$27*500*'Operating Specs'!$C$15))/(1-(N96/(0.5*'Operating Specs'!$C$15*1000))^2)))*180/PI()</f>
        <v>-28.441705681065585</v>
      </c>
    </row>
    <row r="97" spans="6:16" x14ac:dyDescent="0.25">
      <c r="F97">
        <f t="shared" si="9"/>
        <v>87</v>
      </c>
      <c r="G97">
        <f t="shared" si="5"/>
        <v>74.131024130091177</v>
      </c>
      <c r="H97">
        <f t="shared" si="6"/>
        <v>741.3102413009118</v>
      </c>
      <c r="I97">
        <f t="shared" si="7"/>
        <v>7413.1024130091182</v>
      </c>
      <c r="J97">
        <f t="shared" si="8"/>
        <v>74131.024130091173</v>
      </c>
      <c r="N97">
        <v>74.131024130091177</v>
      </c>
      <c r="O97">
        <f>20*LOG((SQRT(1+(N97/('Operating Specs'!$C$23*1000))^2)*SQRT(1+(N97/('Operating Specs'!$C$22*1000))^2)/SQRT(1+(N97/('Operating Specs'!$C$24))^2)/(SQRT((1-N97^2/('Operating Specs'!$C$15*500)^2)^2+(N97/('Operating Specs'!$C$27*'Operating Specs'!$C$15*500))^2)))*Mode!$L$10)</f>
        <v>5.4580411018943629</v>
      </c>
      <c r="P97">
        <f>(ATAN(N97/('Operating Specs'!$C$23*1000))-ATAN(N97/'Operating Specs'!$C$24)-ATAN(N97/('Operating Specs'!$C$22*1000))-ATAN((N97/('Operating Specs'!$C$27*500*'Operating Specs'!$C$15))/(1-(N97/(0.5*'Operating Specs'!$C$15*1000))^2)))*180/PI()</f>
        <v>-28.995723827659415</v>
      </c>
    </row>
    <row r="98" spans="6:16" x14ac:dyDescent="0.25">
      <c r="F98">
        <f t="shared" si="9"/>
        <v>88</v>
      </c>
      <c r="G98">
        <f t="shared" si="5"/>
        <v>75.857757502917778</v>
      </c>
      <c r="H98">
        <f t="shared" si="6"/>
        <v>758.57757502917775</v>
      </c>
      <c r="I98">
        <f t="shared" si="7"/>
        <v>7585.7757502917784</v>
      </c>
      <c r="J98">
        <f t="shared" si="8"/>
        <v>75857.757502917782</v>
      </c>
      <c r="N98">
        <v>75.857757502917778</v>
      </c>
      <c r="O98">
        <f>20*LOG((SQRT(1+(N98/('Operating Specs'!$C$23*1000))^2)*SQRT(1+(N98/('Operating Specs'!$C$22*1000))^2)/SQRT(1+(N98/('Operating Specs'!$C$24))^2)/(SQRT((1-N98^2/('Operating Specs'!$C$15*500)^2)^2+(N98/('Operating Specs'!$C$27*'Operating Specs'!$C$15*500))^2)))*Mode!$L$10)</f>
        <v>5.4096808595600105</v>
      </c>
      <c r="P98">
        <f>(ATAN(N98/('Operating Specs'!$C$23*1000))-ATAN(N98/'Operating Specs'!$C$24)-ATAN(N98/('Operating Specs'!$C$22*1000))-ATAN((N98/('Operating Specs'!$C$27*500*'Operating Specs'!$C$15))/(1-(N98/(0.5*'Operating Specs'!$C$15*1000))^2)))*180/PI()</f>
        <v>-29.556429099916429</v>
      </c>
    </row>
    <row r="99" spans="6:16" x14ac:dyDescent="0.25">
      <c r="F99">
        <f t="shared" si="9"/>
        <v>89</v>
      </c>
      <c r="G99">
        <f t="shared" si="5"/>
        <v>77.624711662868563</v>
      </c>
      <c r="H99">
        <f t="shared" si="6"/>
        <v>776.24711662868572</v>
      </c>
      <c r="I99">
        <f t="shared" si="7"/>
        <v>7762.4711662868567</v>
      </c>
      <c r="J99">
        <f t="shared" si="8"/>
        <v>77624.711662868562</v>
      </c>
      <c r="N99">
        <v>77.624711662868563</v>
      </c>
      <c r="O99">
        <f>20*LOG((SQRT(1+(N99/('Operating Specs'!$C$23*1000))^2)*SQRT(1+(N99/('Operating Specs'!$C$22*1000))^2)/SQRT(1+(N99/('Operating Specs'!$C$24))^2)/(SQRT((1-N99^2/('Operating Specs'!$C$15*500)^2)^2+(N99/('Operating Specs'!$C$27*'Operating Specs'!$C$15*500))^2)))*Mode!$L$10)</f>
        <v>5.3596124171896928</v>
      </c>
      <c r="P99">
        <f>(ATAN(N99/('Operating Specs'!$C$23*1000))-ATAN(N99/'Operating Specs'!$C$24)-ATAN(N99/('Operating Specs'!$C$22*1000))-ATAN((N99/('Operating Specs'!$C$27*500*'Operating Specs'!$C$15))/(1-(N99/(0.5*'Operating Specs'!$C$15*1000))^2)))*180/PI()</f>
        <v>-30.123679396898464</v>
      </c>
    </row>
    <row r="100" spans="6:16" x14ac:dyDescent="0.25">
      <c r="F100">
        <f t="shared" si="9"/>
        <v>90</v>
      </c>
      <c r="G100">
        <f t="shared" si="5"/>
        <v>79.432823472427515</v>
      </c>
      <c r="H100">
        <f t="shared" si="6"/>
        <v>794.32823472427515</v>
      </c>
      <c r="I100">
        <f t="shared" si="7"/>
        <v>7943.2823472427517</v>
      </c>
      <c r="J100">
        <f t="shared" si="8"/>
        <v>79432.823472427524</v>
      </c>
      <c r="N100">
        <v>79.432823472427515</v>
      </c>
      <c r="O100">
        <f>20*LOG((SQRT(1+(N100/('Operating Specs'!$C$23*1000))^2)*SQRT(1+(N100/('Operating Specs'!$C$22*1000))^2)/SQRT(1+(N100/('Operating Specs'!$C$24))^2)/(SQRT((1-N100^2/('Operating Specs'!$C$15*500)^2)^2+(N100/('Operating Specs'!$C$27*'Operating Specs'!$C$15*500))^2)))*Mode!$L$10)</f>
        <v>5.3077960756240508</v>
      </c>
      <c r="P100">
        <f>(ATAN(N100/('Operating Specs'!$C$23*1000))-ATAN(N100/'Operating Specs'!$C$24)-ATAN(N100/('Operating Specs'!$C$22*1000))-ATAN((N100/('Operating Specs'!$C$27*500*'Operating Specs'!$C$15))/(1-(N100/(0.5*'Operating Specs'!$C$15*1000))^2)))*180/PI()</f>
        <v>-30.69732040892486</v>
      </c>
    </row>
    <row r="101" spans="6:16" x14ac:dyDescent="0.25">
      <c r="F101">
        <f t="shared" si="9"/>
        <v>91</v>
      </c>
      <c r="G101">
        <f t="shared" si="5"/>
        <v>81.283051616409253</v>
      </c>
      <c r="H101">
        <f t="shared" si="6"/>
        <v>812.83051616409261</v>
      </c>
      <c r="I101">
        <f t="shared" si="7"/>
        <v>8128.3051616409257</v>
      </c>
      <c r="J101">
        <f t="shared" si="8"/>
        <v>81283.051616409255</v>
      </c>
      <c r="N101">
        <v>81.283051616409253</v>
      </c>
      <c r="O101">
        <f>20*LOG((SQRT(1+(N101/('Operating Specs'!$C$23*1000))^2)*SQRT(1+(N101/('Operating Specs'!$C$22*1000))^2)/SQRT(1+(N101/('Operating Specs'!$C$24))^2)/(SQRT((1-N101^2/('Operating Specs'!$C$15*500)^2)^2+(N101/('Operating Specs'!$C$27*'Operating Specs'!$C$15*500))^2)))*Mode!$L$10)</f>
        <v>5.254192653530513</v>
      </c>
      <c r="P101">
        <f>(ATAN(N101/('Operating Specs'!$C$23*1000))-ATAN(N101/'Operating Specs'!$C$24)-ATAN(N101/('Operating Specs'!$C$22*1000))-ATAN((N101/('Operating Specs'!$C$27*500*'Operating Specs'!$C$15))/(1-(N101/(0.5*'Operating Specs'!$C$15*1000))^2)))*180/PI()</f>
        <v>-31.277185538708213</v>
      </c>
    </row>
    <row r="102" spans="6:16" x14ac:dyDescent="0.25">
      <c r="F102">
        <f t="shared" si="9"/>
        <v>92</v>
      </c>
      <c r="G102">
        <f t="shared" si="5"/>
        <v>83.176377110266415</v>
      </c>
      <c r="H102">
        <f t="shared" si="6"/>
        <v>831.76377110266412</v>
      </c>
      <c r="I102">
        <f t="shared" si="7"/>
        <v>8317.6377110266421</v>
      </c>
      <c r="J102">
        <f t="shared" si="8"/>
        <v>83176.377110266418</v>
      </c>
      <c r="N102">
        <v>83.176377110266415</v>
      </c>
      <c r="O102">
        <f>20*LOG((SQRT(1+(N102/('Operating Specs'!$C$23*1000))^2)*SQRT(1+(N102/('Operating Specs'!$C$22*1000))^2)/SQRT(1+(N102/('Operating Specs'!$C$24))^2)/(SQRT((1-N102^2/('Operating Specs'!$C$15*500)^2)^2+(N102/('Operating Specs'!$C$27*'Operating Specs'!$C$15*500))^2)))*Mode!$L$10)</f>
        <v>5.1987635958399707</v>
      </c>
      <c r="P102">
        <f>(ATAN(N102/('Operating Specs'!$C$23*1000))-ATAN(N102/'Operating Specs'!$C$24)-ATAN(N102/('Operating Specs'!$C$22*1000))-ATAN((N102/('Operating Specs'!$C$27*500*'Operating Specs'!$C$15))/(1-(N102/(0.5*'Operating Specs'!$C$15*1000))^2)))*180/PI()</f>
        <v>-31.863095867383151</v>
      </c>
    </row>
    <row r="103" spans="6:16" x14ac:dyDescent="0.25">
      <c r="F103">
        <f t="shared" si="9"/>
        <v>93</v>
      </c>
      <c r="G103">
        <f t="shared" si="5"/>
        <v>85.113803820236939</v>
      </c>
      <c r="H103">
        <f t="shared" si="6"/>
        <v>851.13803820236933</v>
      </c>
      <c r="I103">
        <f t="shared" si="7"/>
        <v>8511.3803820236935</v>
      </c>
      <c r="J103">
        <f t="shared" si="8"/>
        <v>85113.803820236935</v>
      </c>
      <c r="N103">
        <v>85.113803820236939</v>
      </c>
      <c r="O103">
        <f>20*LOG((SQRT(1+(N103/('Operating Specs'!$C$23*1000))^2)*SQRT(1+(N103/('Operating Specs'!$C$22*1000))^2)/SQRT(1+(N103/('Operating Specs'!$C$24))^2)/(SQRT((1-N103^2/('Operating Specs'!$C$15*500)^2)^2+(N103/('Operating Specs'!$C$27*'Operating Specs'!$C$15*500))^2)))*Mode!$L$10)</f>
        <v>5.1414710846008749</v>
      </c>
      <c r="P103">
        <f>(ATAN(N103/('Operating Specs'!$C$23*1000))-ATAN(N103/'Operating Specs'!$C$24)-ATAN(N103/('Operating Specs'!$C$22*1000))-ATAN((N103/('Operating Specs'!$C$27*500*'Operating Specs'!$C$15))/(1-(N103/(0.5*'Operating Specs'!$C$15*1000))^2)))*180/PI()</f>
        <v>-32.454860168045293</v>
      </c>
    </row>
    <row r="104" spans="6:16" x14ac:dyDescent="0.25">
      <c r="F104">
        <f t="shared" si="9"/>
        <v>94</v>
      </c>
      <c r="G104">
        <f t="shared" si="5"/>
        <v>87.096358995607346</v>
      </c>
      <c r="H104">
        <f t="shared" si="6"/>
        <v>870.96358995607341</v>
      </c>
      <c r="I104">
        <f t="shared" si="7"/>
        <v>8709.6358995607334</v>
      </c>
      <c r="J104">
        <f t="shared" si="8"/>
        <v>87096.358995607341</v>
      </c>
      <c r="N104">
        <v>87.096358995607346</v>
      </c>
      <c r="O104">
        <f>20*LOG((SQRT(1+(N104/('Operating Specs'!$C$23*1000))^2)*SQRT(1+(N104/('Operating Specs'!$C$22*1000))^2)/SQRT(1+(N104/('Operating Specs'!$C$24))^2)/(SQRT((1-N104^2/('Operating Specs'!$C$15*500)^2)^2+(N104/('Operating Specs'!$C$27*'Operating Specs'!$C$15*500))^2)))*Mode!$L$10)</f>
        <v>5.0822781517156574</v>
      </c>
      <c r="P104">
        <f>(ATAN(N104/('Operating Specs'!$C$23*1000))-ATAN(N104/'Operating Specs'!$C$24)-ATAN(N104/('Operating Specs'!$C$22*1000))-ATAN((N104/('Operating Specs'!$C$27*500*'Operating Specs'!$C$15))/(1-(N104/(0.5*'Operating Specs'!$C$15*1000))^2)))*180/PI()</f>
        <v>-33.052274969181823</v>
      </c>
    </row>
    <row r="105" spans="6:16" x14ac:dyDescent="0.25">
      <c r="F105">
        <f t="shared" si="9"/>
        <v>95</v>
      </c>
      <c r="G105">
        <f t="shared" si="5"/>
        <v>89.125093813373795</v>
      </c>
      <c r="H105">
        <f t="shared" si="6"/>
        <v>891.25093813373792</v>
      </c>
      <c r="I105">
        <f t="shared" si="7"/>
        <v>8912.5093813373787</v>
      </c>
      <c r="J105">
        <f t="shared" si="8"/>
        <v>89125.093813373795</v>
      </c>
      <c r="N105">
        <v>89.125093813373795</v>
      </c>
      <c r="O105">
        <f>20*LOG((SQRT(1+(N105/('Operating Specs'!$C$23*1000))^2)*SQRT(1+(N105/('Operating Specs'!$C$22*1000))^2)/SQRT(1+(N105/('Operating Specs'!$C$24))^2)/(SQRT((1-N105^2/('Operating Specs'!$C$15*500)^2)^2+(N105/('Operating Specs'!$C$27*'Operating Specs'!$C$15*500))^2)))*Mode!$L$10)</f>
        <v>5.0211487929762644</v>
      </c>
      <c r="P105">
        <f>(ATAN(N105/('Operating Specs'!$C$23*1000))-ATAN(N105/'Operating Specs'!$C$24)-ATAN(N105/('Operating Specs'!$C$22*1000))-ATAN((N105/('Operating Specs'!$C$27*500*'Operating Specs'!$C$15))/(1-(N105/(0.5*'Operating Specs'!$C$15*1000))^2)))*180/PI()</f>
        <v>-33.655124670095766</v>
      </c>
    </row>
    <row r="106" spans="6:16" x14ac:dyDescent="0.25">
      <c r="F106">
        <f t="shared" si="9"/>
        <v>96</v>
      </c>
      <c r="G106">
        <f t="shared" si="5"/>
        <v>91.201083935590191</v>
      </c>
      <c r="H106">
        <f t="shared" si="6"/>
        <v>912.01083935590179</v>
      </c>
      <c r="I106">
        <f t="shared" si="7"/>
        <v>9120.1083935590177</v>
      </c>
      <c r="J106">
        <f t="shared" si="8"/>
        <v>91201.083935590184</v>
      </c>
      <c r="N106">
        <v>91.201083935590191</v>
      </c>
      <c r="O106">
        <f>20*LOG((SQRT(1+(N106/('Operating Specs'!$C$23*1000))^2)*SQRT(1+(N106/('Operating Specs'!$C$22*1000))^2)/SQRT(1+(N106/('Operating Specs'!$C$24))^2)/(SQRT((1-N106^2/('Operating Specs'!$C$15*500)^2)^2+(N106/('Operating Specs'!$C$27*'Operating Specs'!$C$15*500))^2)))*Mode!$L$10)</f>
        <v>4.9580480827708957</v>
      </c>
      <c r="P106">
        <f>(ATAN(N106/('Operating Specs'!$C$23*1000))-ATAN(N106/'Operating Specs'!$C$24)-ATAN(N106/('Operating Specs'!$C$22*1000))-ATAN((N106/('Operating Specs'!$C$27*500*'Operating Specs'!$C$15))/(1-(N106/(0.5*'Operating Specs'!$C$15*1000))^2)))*180/PI()</f>
        <v>-34.26318171010422</v>
      </c>
    </row>
    <row r="107" spans="6:16" x14ac:dyDescent="0.25">
      <c r="F107">
        <f t="shared" si="9"/>
        <v>97</v>
      </c>
      <c r="G107">
        <f t="shared" si="5"/>
        <v>93.325430079698307</v>
      </c>
      <c r="H107">
        <f t="shared" si="6"/>
        <v>933.25430079698299</v>
      </c>
      <c r="I107">
        <f t="shared" si="7"/>
        <v>9332.5430079698308</v>
      </c>
      <c r="J107">
        <f t="shared" si="8"/>
        <v>93325.430079698301</v>
      </c>
      <c r="N107">
        <v>93.325430079698307</v>
      </c>
      <c r="O107">
        <f>20*LOG((SQRT(1+(N107/('Operating Specs'!$C$23*1000))^2)*SQRT(1+(N107/('Operating Specs'!$C$22*1000))^2)/SQRT(1+(N107/('Operating Specs'!$C$24))^2)/(SQRT((1-N107^2/('Operating Specs'!$C$15*500)^2)^2+(N107/('Operating Specs'!$C$27*'Operating Specs'!$C$15*500))^2)))*Mode!$L$10)</f>
        <v>4.8929422887937086</v>
      </c>
      <c r="P107">
        <f>(ATAN(N107/('Operating Specs'!$C$23*1000))-ATAN(N107/'Operating Specs'!$C$24)-ATAN(N107/('Operating Specs'!$C$22*1000))-ATAN((N107/('Operating Specs'!$C$27*500*'Operating Specs'!$C$15))/(1-(N107/(0.5*'Operating Specs'!$C$15*1000))^2)))*180/PI()</f>
        <v>-34.876206792927398</v>
      </c>
    </row>
    <row r="108" spans="6:16" x14ac:dyDescent="0.25">
      <c r="F108">
        <f t="shared" si="9"/>
        <v>98</v>
      </c>
      <c r="G108">
        <f t="shared" si="5"/>
        <v>95.499258602142746</v>
      </c>
      <c r="H108">
        <f t="shared" si="6"/>
        <v>954.99258602142754</v>
      </c>
      <c r="I108">
        <f t="shared" si="7"/>
        <v>9549.9258602142745</v>
      </c>
      <c r="J108">
        <f t="shared" si="8"/>
        <v>95499.258602142756</v>
      </c>
      <c r="N108">
        <v>95.499258602142746</v>
      </c>
      <c r="O108">
        <f>20*LOG((SQRT(1+(N108/('Operating Specs'!$C$23*1000))^2)*SQRT(1+(N108/('Operating Specs'!$C$22*1000))^2)/SQRT(1+(N108/('Operating Specs'!$C$24))^2)/(SQRT((1-N108^2/('Operating Specs'!$C$15*500)^2)^2+(N108/('Operating Specs'!$C$27*'Operating Specs'!$C$15*500))^2)))*Mode!$L$10)</f>
        <v>4.8257989860539352</v>
      </c>
      <c r="P108">
        <f>(ATAN(N108/('Operating Specs'!$C$23*1000))-ATAN(N108/'Operating Specs'!$C$24)-ATAN(N108/('Operating Specs'!$C$22*1000))-ATAN((N108/('Operating Specs'!$C$27*500*'Operating Specs'!$C$15))/(1-(N108/(0.5*'Operating Specs'!$C$15*1000))^2)))*180/PI()</f>
        <v>-35.493949167284214</v>
      </c>
    </row>
    <row r="109" spans="6:16" x14ac:dyDescent="0.25">
      <c r="F109">
        <f t="shared" si="9"/>
        <v>99</v>
      </c>
      <c r="G109">
        <f t="shared" si="5"/>
        <v>97.7237220955802</v>
      </c>
      <c r="H109">
        <f t="shared" si="6"/>
        <v>977.23722095580194</v>
      </c>
      <c r="I109">
        <f t="shared" si="7"/>
        <v>9772.3722095580197</v>
      </c>
      <c r="J109">
        <f t="shared" si="8"/>
        <v>97723.722095580189</v>
      </c>
      <c r="N109">
        <v>97.7237220955802</v>
      </c>
      <c r="O109">
        <f>20*LOG((SQRT(1+(N109/('Operating Specs'!$C$23*1000))^2)*SQRT(1+(N109/('Operating Specs'!$C$22*1000))^2)/SQRT(1+(N109/('Operating Specs'!$C$24))^2)/(SQRT((1-N109^2/('Operating Specs'!$C$15*500)^2)^2+(N109/('Operating Specs'!$C$27*'Operating Specs'!$C$15*500))^2)))*Mode!$L$10)</f>
        <v>4.7565871694518007</v>
      </c>
      <c r="P109">
        <f>(ATAN(N109/('Operating Specs'!$C$23*1000))-ATAN(N109/'Operating Specs'!$C$24)-ATAN(N109/('Operating Specs'!$C$22*1000))-ATAN((N109/('Operating Specs'!$C$27*500*'Operating Specs'!$C$15))/(1-(N109/(0.5*'Operating Specs'!$C$15*1000))^2)))*180/PI()</f>
        <v>-36.116146964272325</v>
      </c>
    </row>
    <row r="110" spans="6:16" x14ac:dyDescent="0.25">
      <c r="N110">
        <v>100</v>
      </c>
      <c r="O110">
        <f>20*LOG((SQRT(1+(N110/('Operating Specs'!$C$23*1000))^2)*SQRT(1+(N110/('Operating Specs'!$C$22*1000))^2)/SQRT(1+(N110/('Operating Specs'!$C$24))^2)/(SQRT((1-N110^2/('Operating Specs'!$C$15*500)^2)^2+(N110/('Operating Specs'!$C$27*'Operating Specs'!$C$15*500))^2)))*Mode!$L$10)</f>
        <v>4.6852773641662262</v>
      </c>
      <c r="P110">
        <f>(ATAN(N110/('Operating Specs'!$C$23*1000))-ATAN(N110/'Operating Specs'!$C$24)-ATAN(N110/('Operating Specs'!$C$22*1000))-ATAN((N110/('Operating Specs'!$C$27*500*'Operating Specs'!$C$15))/(1-(N110/(0.5*'Operating Specs'!$C$15*1000))^2)))*180/PI()</f>
        <v>-36.742527591643316</v>
      </c>
    </row>
    <row r="111" spans="6:16" x14ac:dyDescent="0.25">
      <c r="N111">
        <v>102.32929922807541</v>
      </c>
      <c r="O111">
        <f>20*LOG((SQRT(1+(N111/('Operating Specs'!$C$23*1000))^2)*SQRT(1+(N111/('Operating Specs'!$C$22*1000))^2)/SQRT(1+(N111/('Operating Specs'!$C$24))^2)/(SQRT((1-N111^2/('Operating Specs'!$C$15*500)^2)^2+(N111/('Operating Specs'!$C$27*'Operating Specs'!$C$15*500))^2)))*Mode!$L$10)</f>
        <v>4.6118417330849706</v>
      </c>
      <c r="P111">
        <f>(ATAN(N111/('Operating Specs'!$C$23*1000))-ATAN(N111/'Operating Specs'!$C$24)-ATAN(N111/('Operating Specs'!$C$22*1000))-ATAN((N111/('Operating Specs'!$C$27*500*'Operating Specs'!$C$15))/(1-(N111/(0.5*'Operating Specs'!$C$15*1000))^2)))*180/PI()</f>
        <v>-37.372808184587292</v>
      </c>
    </row>
    <row r="112" spans="6:16" x14ac:dyDescent="0.25">
      <c r="N112">
        <v>104.71285480508993</v>
      </c>
      <c r="O112">
        <f>20*LOG((SQRT(1+(N112/('Operating Specs'!$C$23*1000))^2)*SQRT(1+(N112/('Operating Specs'!$C$22*1000))^2)/SQRT(1+(N112/('Operating Specs'!$C$24))^2)/(SQRT((1-N112^2/('Operating Specs'!$C$15*500)^2)^2+(N112/('Operating Specs'!$C$27*'Operating Specs'!$C$15*500))^2)))*Mode!$L$10)</f>
        <v>4.5362541805008387</v>
      </c>
      <c r="P112">
        <f>(ATAN(N112/('Operating Specs'!$C$23*1000))-ATAN(N112/'Operating Specs'!$C$24)-ATAN(N112/('Operating Specs'!$C$22*1000))-ATAN((N112/('Operating Specs'!$C$27*500*'Operating Specs'!$C$15))/(1-(N112/(0.5*'Operating Specs'!$C$15*1000))^2)))*180/PI()</f>
        <v>-38.00669611213263</v>
      </c>
    </row>
    <row r="113" spans="14:16" x14ac:dyDescent="0.25">
      <c r="N113">
        <v>107.15193052376063</v>
      </c>
      <c r="O113">
        <f>20*LOG((SQRT(1+(N113/('Operating Specs'!$C$23*1000))^2)*SQRT(1+(N113/('Operating Specs'!$C$22*1000))^2)/SQRT(1+(N113/('Operating Specs'!$C$24))^2)/(SQRT((1-N113^2/('Operating Specs'!$C$15*500)^2)^2+(N113/('Operating Specs'!$C$27*'Operating Specs'!$C$15*500))^2)))*Mode!$L$10)</f>
        <v>4.4584904513012003</v>
      </c>
      <c r="P113">
        <f>(ATAN(N113/('Operating Specs'!$C$23*1000))-ATAN(N113/'Operating Specs'!$C$24)-ATAN(N113/('Operating Specs'!$C$22*1000))-ATAN((N113/('Operating Specs'!$C$27*500*'Operating Specs'!$C$15))/(1-(N113/(0.5*'Operating Specs'!$C$15*1000))^2)))*180/PI()</f>
        <v>-38.643889537730068</v>
      </c>
    </row>
    <row r="114" spans="14:16" x14ac:dyDescent="0.25">
      <c r="N114">
        <v>109.64781961431846</v>
      </c>
      <c r="O114">
        <f>20*LOG((SQRT(1+(N114/('Operating Specs'!$C$23*1000))^2)*SQRT(1+(N114/('Operating Specs'!$C$22*1000))^2)/SQRT(1+(N114/('Operating Specs'!$C$24))^2)/(SQRT((1-N114^2/('Operating Specs'!$C$15*500)^2)^2+(N114/('Operating Specs'!$C$27*'Operating Specs'!$C$15*500))^2)))*Mode!$L$10)</f>
        <v>4.3785282248887665</v>
      </c>
      <c r="P114">
        <f>(ATAN(N114/('Operating Specs'!$C$23*1000))-ATAN(N114/'Operating Specs'!$C$24)-ATAN(N114/('Operating Specs'!$C$22*1000))-ATAN((N114/('Operating Specs'!$C$27*500*'Operating Specs'!$C$15))/(1-(N114/(0.5*'Operating Specs'!$C$15*1000))^2)))*180/PI()</f>
        <v>-39.284078032066013</v>
      </c>
    </row>
    <row r="115" spans="14:16" x14ac:dyDescent="0.25">
      <c r="N115">
        <v>112.20184543019631</v>
      </c>
      <c r="O115">
        <f>20*LOG((SQRT(1+(N115/('Operating Specs'!$C$23*1000))^2)*SQRT(1+(N115/('Operating Specs'!$C$22*1000))^2)/SQRT(1+(N115/('Operating Specs'!$C$24))^2)/(SQRT((1-N115^2/('Operating Specs'!$C$15*500)^2)^2+(N115/('Operating Specs'!$C$27*'Operating Specs'!$C$15*500))^2)))*Mode!$L$10)</f>
        <v>4.2963472030935206</v>
      </c>
      <c r="P115">
        <f>(ATAN(N115/('Operating Specs'!$C$23*1000))-ATAN(N115/'Operating Specs'!$C$24)-ATAN(N115/('Operating Specs'!$C$22*1000))-ATAN((N115/('Operating Specs'!$C$27*500*'Operating Specs'!$C$15))/(1-(N115/(0.5*'Operating Specs'!$C$15*1000))^2)))*180/PI()</f>
        <v>-39.926943235612917</v>
      </c>
    </row>
    <row r="116" spans="14:16" x14ac:dyDescent="0.25">
      <c r="N116">
        <v>114.81536214968821</v>
      </c>
      <c r="O116">
        <f>20*LOG((SQRT(1+(N116/('Operating Specs'!$C$23*1000))^2)*SQRT(1+(N116/('Operating Specs'!$C$22*1000))^2)/SQRT(1+(N116/('Operating Specs'!$C$24))^2)/(SQRT((1-N116^2/('Operating Specs'!$C$15*500)^2)^2+(N116/('Operating Specs'!$C$27*'Operating Specs'!$C$15*500))^2)))*Mode!$L$10)</f>
        <v>4.2119291913663908</v>
      </c>
      <c r="P116">
        <f>(ATAN(N116/('Operating Specs'!$C$23*1000))-ATAN(N116/'Operating Specs'!$C$24)-ATAN(N116/('Operating Specs'!$C$22*1000))-ATAN((N116/('Operating Specs'!$C$27*500*'Operating Specs'!$C$15))/(1-(N116/(0.5*'Operating Specs'!$C$15*1000))^2)))*180/PI()</f>
        <v>-40.572159567905103</v>
      </c>
    </row>
    <row r="117" spans="14:16" x14ac:dyDescent="0.25">
      <c r="N117">
        <v>117.48975549395288</v>
      </c>
      <c r="O117">
        <f>20*LOG((SQRT(1+(N117/('Operating Specs'!$C$23*1000))^2)*SQRT(1+(N117/('Operating Specs'!$C$22*1000))^2)/SQRT(1+(N117/('Operating Specs'!$C$24))^2)/(SQRT((1-N117^2/('Operating Specs'!$C$15*500)^2)^2+(N117/('Operating Specs'!$C$27*'Operating Specs'!$C$15*500))^2)))*Mode!$L$10)</f>
        <v>4.1252581725856814</v>
      </c>
      <c r="P117">
        <f>(ATAN(N117/('Operating Specs'!$C$23*1000))-ATAN(N117/'Operating Specs'!$C$24)-ATAN(N117/('Operating Specs'!$C$22*1000))-ATAN((N117/('Operating Specs'!$C$27*500*'Operating Specs'!$C$15))/(1-(N117/(0.5*'Operating Specs'!$C$15*1000))^2)))*180/PI()</f>
        <v>-41.219394980025378</v>
      </c>
    </row>
    <row r="118" spans="14:16" x14ac:dyDescent="0.25">
      <c r="N118">
        <v>120.22644346174121</v>
      </c>
      <c r="O118">
        <f>20*LOG((SQRT(1+(N118/('Operating Specs'!$C$23*1000))^2)*SQRT(1+(N118/('Operating Specs'!$C$22*1000))^2)/SQRT(1+(N118/('Operating Specs'!$C$24))^2)/(SQRT((1-N118^2/('Operating Specs'!$C$15*500)^2)^2+(N118/('Operating Specs'!$C$27*'Operating Specs'!$C$15*500))^2)))*Mode!$L$10)</f>
        <v>4.0363203728569284</v>
      </c>
      <c r="P118">
        <f>(ATAN(N118/('Operating Specs'!$C$23*1000))-ATAN(N118/'Operating Specs'!$C$24)-ATAN(N118/('Operating Specs'!$C$22*1000))-ATAN((N118/('Operating Specs'!$C$27*500*'Operating Specs'!$C$15))/(1-(N118/(0.5*'Operating Specs'!$C$15*1000))^2)))*180/PI()</f>
        <v>-41.868311746311591</v>
      </c>
    </row>
    <row r="119" spans="14:16" x14ac:dyDescent="0.25">
      <c r="N119">
        <v>123.02687708123807</v>
      </c>
      <c r="O119">
        <f>20*LOG((SQRT(1+(N119/('Operating Specs'!$C$23*1000))^2)*SQRT(1+(N119/('Operating Specs'!$C$22*1000))^2)/SQRT(1+(N119/('Operating Specs'!$C$24))^2)/(SQRT((1-N119^2/('Operating Specs'!$C$15*500)^2)^2+(N119/('Operating Specs'!$C$27*'Operating Specs'!$C$15*500))^2)))*Mode!$L$10)</f>
        <v>3.9451043187452006</v>
      </c>
      <c r="P119">
        <f>(ATAN(N119/('Operating Specs'!$C$23*1000))-ATAN(N119/'Operating Specs'!$C$24)-ATAN(N119/('Operating Specs'!$C$22*1000))-ATAN((N119/('Operating Specs'!$C$27*500*'Operating Specs'!$C$15))/(1-(N119/(0.5*'Operating Specs'!$C$15*1000))^2)))*180/PI()</f>
        <v>-42.518567290852118</v>
      </c>
    </row>
    <row r="120" spans="14:16" x14ac:dyDescent="0.25">
      <c r="N120">
        <v>125.89254117941661</v>
      </c>
      <c r="O120">
        <f>20*LOG((SQRT(1+(N120/('Operating Specs'!$C$23*1000))^2)*SQRT(1+(N120/('Operating Specs'!$C$22*1000))^2)/SQRT(1+(N120/('Operating Specs'!$C$24))^2)/(SQRT((1-N120^2/('Operating Specs'!$C$15*500)^2)^2+(N120/('Operating Specs'!$C$27*'Operating Specs'!$C$15*500))^2)))*Mode!$L$10)</f>
        <v>3.8516008854454413</v>
      </c>
      <c r="P120">
        <f>(ATAN(N120/('Operating Specs'!$C$23*1000))-ATAN(N120/'Operating Specs'!$C$24)-ATAN(N120/('Operating Specs'!$C$22*1000))-ATAN((N120/('Operating Specs'!$C$27*500*'Operating Specs'!$C$15))/(1-(N120/(0.5*'Operating Specs'!$C$15*1000))^2)))*180/PI()</f>
        <v>-43.169815043940787</v>
      </c>
    </row>
    <row r="121" spans="14:16" x14ac:dyDescent="0.25">
      <c r="N121">
        <v>128.82495516931328</v>
      </c>
      <c r="O121">
        <f>20*LOG((SQRT(1+(N121/('Operating Specs'!$C$23*1000))^2)*SQRT(1+(N121/('Operating Specs'!$C$22*1000))^2)/SQRT(1+(N121/('Operating Specs'!$C$24))^2)/(SQRT((1-N121^2/('Operating Specs'!$C$15*500)^2)^2+(N121/('Operating Specs'!$C$27*'Operating Specs'!$C$15*500))^2)))*Mode!$L$10)</f>
        <v>3.7558033354701399</v>
      </c>
      <c r="P121">
        <f>(ATAN(N121/('Operating Specs'!$C$23*1000))-ATAN(N121/'Operating Specs'!$C$24)-ATAN(N121/('Operating Specs'!$C$22*1000))-ATAN((N121/('Operating Specs'!$C$27*500*'Operating Specs'!$C$15))/(1-(N121/(0.5*'Operating Specs'!$C$15*1000))^2)))*180/PI()</f>
        <v>-43.821705323314696</v>
      </c>
    </row>
    <row r="122" spans="14:16" x14ac:dyDescent="0.25">
      <c r="N122">
        <v>131.82567385564056</v>
      </c>
      <c r="O122">
        <f>20*LOG((SQRT(1+(N122/('Operating Specs'!$C$23*1000))^2)*SQRT(1+(N122/('Operating Specs'!$C$22*1000))^2)/SQRT(1+(N122/('Operating Specs'!$C$24))^2)/(SQRT((1-N122^2/('Operating Specs'!$C$15*500)^2)^2+(N122/('Operating Specs'!$C$27*'Operating Specs'!$C$15*500))^2)))*Mode!$L$10)</f>
        <v>3.657707347513707</v>
      </c>
      <c r="P122">
        <f>(ATAN(N122/('Operating Specs'!$C$23*1000))-ATAN(N122/'Operating Specs'!$C$24)-ATAN(N122/('Operating Specs'!$C$22*1000))-ATAN((N122/('Operating Specs'!$C$27*500*'Operating Specs'!$C$15))/(1-(N122/(0.5*'Operating Specs'!$C$15*1000))^2)))*180/PI()</f>
        <v>-44.473886234706754</v>
      </c>
    </row>
    <row r="123" spans="14:16" x14ac:dyDescent="0.25">
      <c r="N123">
        <v>134.89628825916523</v>
      </c>
      <c r="O123">
        <f>20*LOG((SQRT(1+(N123/('Operating Specs'!$C$23*1000))^2)*SQRT(1+(N123/('Operating Specs'!$C$22*1000))^2)/SQRT(1+(N123/('Operating Specs'!$C$24))^2)/(SQRT((1-N123^2/('Operating Specs'!$C$15*500)^2)^2+(N123/('Operating Specs'!$C$27*'Operating Specs'!$C$15*500))^2)))*Mode!$L$10)</f>
        <v>3.5573110352381088</v>
      </c>
      <c r="P123">
        <f>(ATAN(N123/('Operating Specs'!$C$23*1000))-ATAN(N123/'Operating Specs'!$C$24)-ATAN(N123/('Operating Specs'!$C$22*1000))-ATAN((N123/('Operating Specs'!$C$27*500*'Operating Specs'!$C$15))/(1-(N123/(0.5*'Operating Specs'!$C$15*1000))^2)))*180/PI()</f>
        <v>-45.126004586016116</v>
      </c>
    </row>
    <row r="124" spans="14:16" x14ac:dyDescent="0.25">
      <c r="N124">
        <v>138.03842646028832</v>
      </c>
      <c r="O124">
        <f>20*LOG((SQRT(1+(N124/('Operating Specs'!$C$23*1000))^2)*SQRT(1+(N124/('Operating Specs'!$C$22*1000))^2)/SQRT(1+(N124/('Operating Specs'!$C$24))^2)/(SQRT((1-N124^2/('Operating Specs'!$C$15*500)^2)^2+(N124/('Operating Specs'!$C$27*'Operating Specs'!$C$15*500))^2)))*Mode!$L$10)</f>
        <v>3.4546149558134873</v>
      </c>
      <c r="P124">
        <f>(ATAN(N124/('Operating Specs'!$C$23*1000))-ATAN(N124/'Operating Specs'!$C$24)-ATAN(N124/('Operating Specs'!$C$22*1000))-ATAN((N124/('Operating Specs'!$C$27*500*'Operating Specs'!$C$15))/(1-(N124/(0.5*'Operating Specs'!$C$15*1000))^2)))*180/PI()</f>
        <v>-45.777706809236271</v>
      </c>
    </row>
    <row r="125" spans="14:16" x14ac:dyDescent="0.25">
      <c r="N125">
        <v>141.25375446227523</v>
      </c>
      <c r="O125">
        <f>20*LOG((SQRT(1+(N125/('Operating Specs'!$C$23*1000))^2)*SQRT(1+(N125/('Operating Specs'!$C$22*1000))^2)/SQRT(1+(N125/('Operating Specs'!$C$24))^2)/(SQRT((1-N125^2/('Operating Specs'!$C$15*500)^2)^2+(N125/('Operating Specs'!$C$27*'Operating Specs'!$C$15*500))^2)))*Mode!$L$10)</f>
        <v>3.3496221081390196</v>
      </c>
      <c r="P125">
        <f>(ATAN(N125/('Operating Specs'!$C$23*1000))-ATAN(N125/'Operating Specs'!$C$24)-ATAN(N125/('Operating Specs'!$C$22*1000))-ATAN((N125/('Operating Specs'!$C$27*500*'Operating Specs'!$C$15))/(1-(N125/(0.5*'Operating Specs'!$C$15*1000))^2)))*180/PI()</f>
        <v>-46.428639884187952</v>
      </c>
    </row>
    <row r="126" spans="14:16" x14ac:dyDescent="0.25">
      <c r="N126">
        <v>144.54397707459253</v>
      </c>
      <c r="O126">
        <f>20*LOG((SQRT(1+(N126/('Operating Specs'!$C$23*1000))^2)*SQRT(1+(N126/('Operating Specs'!$C$22*1000))^2)/SQRT(1+(N126/('Operating Specs'!$C$24))^2)/(SQRT((1-N126^2/('Operating Specs'!$C$15*500)^2)^2+(N126/('Operating Specs'!$C$27*'Operating Specs'!$C$15*500))^2)))*Mode!$L$10)</f>
        <v>3.2423379207622229</v>
      </c>
      <c r="P126">
        <f>(ATAN(N126/('Operating Specs'!$C$23*1000))-ATAN(N126/'Operating Specs'!$C$24)-ATAN(N126/('Operating Specs'!$C$22*1000))-ATAN((N126/('Operating Specs'!$C$27*500*'Operating Specs'!$C$15))/(1-(N126/(0.5*'Operating Specs'!$C$15*1000))^2)))*180/PI()</f>
        <v>-47.078452258080922</v>
      </c>
    </row>
    <row r="127" spans="14:16" x14ac:dyDescent="0.25">
      <c r="N127">
        <v>147.91083881682053</v>
      </c>
      <c r="O127">
        <f>20*LOG((SQRT(1+(N127/('Operating Specs'!$C$23*1000))^2)*SQRT(1+(N127/('Operating Specs'!$C$22*1000))^2)/SQRT(1+(N127/('Operating Specs'!$C$24))^2)/(SQRT((1-N127^2/('Operating Specs'!$C$15*500)^2)^2+(N127/('Operating Specs'!$C$27*'Operating Specs'!$C$15*500))^2)))*Mode!$L$10)</f>
        <v>3.1327702296073361</v>
      </c>
      <c r="P127">
        <f>(ATAN(N127/('Operating Specs'!$C$23*1000))-ATAN(N127/'Operating Specs'!$C$24)-ATAN(N127/('Operating Specs'!$C$22*1000))-ATAN((N127/('Operating Specs'!$C$27*500*'Operating Specs'!$C$15))/(1-(N127/(0.5*'Operating Specs'!$C$15*1000))^2)))*180/PI()</f>
        <v>-47.726794754979025</v>
      </c>
    </row>
    <row r="128" spans="14:16" x14ac:dyDescent="0.25">
      <c r="N128">
        <v>151.35612484362056</v>
      </c>
      <c r="O128">
        <f>20*LOG((SQRT(1+(N128/('Operating Specs'!$C$23*1000))^2)*SQRT(1+(N128/('Operating Specs'!$C$22*1000))^2)/SQRT(1+(N128/('Operating Specs'!$C$24))^2)/(SQRT((1-N128^2/('Operating Specs'!$C$15*500)^2)^2+(N128/('Operating Specs'!$C$27*'Operating Specs'!$C$15*500))^2)))*Mode!$L$10)</f>
        <v>3.0209292457143428</v>
      </c>
      <c r="P128">
        <f>(ATAN(N128/('Operating Specs'!$C$23*1000))-ATAN(N128/'Operating Specs'!$C$24)-ATAN(N128/('Operating Specs'!$C$22*1000))-ATAN((N128/('Operating Specs'!$C$27*500*'Operating Specs'!$C$15))/(1-(N128/(0.5*'Operating Specs'!$C$15*1000))^2)))*180/PI()</f>
        <v>-48.373321469362459</v>
      </c>
    </row>
    <row r="129" spans="14:16" x14ac:dyDescent="0.25">
      <c r="N129">
        <v>154.88166189124789</v>
      </c>
      <c r="O129">
        <f>20*LOG((SQRT(1+(N129/('Operating Specs'!$C$23*1000))^2)*SQRT(1+(N129/('Operating Specs'!$C$22*1000))^2)/SQRT(1+(N129/('Operating Specs'!$C$24))^2)/(SQRT((1-N129^2/('Operating Specs'!$C$15*500)^2)^2+(N129/('Operating Specs'!$C$27*'Operating Specs'!$C$15*500))^2)))*Mode!$L$10)</f>
        <v>2.9068275132778965</v>
      </c>
      <c r="P129">
        <f>(ATAN(N129/('Operating Specs'!$C$23*1000))-ATAN(N129/'Operating Specs'!$C$24)-ATAN(N129/('Operating Specs'!$C$22*1000))-ATAN((N129/('Operating Specs'!$C$27*500*'Operating Specs'!$C$15))/(1-(N129/(0.5*'Operating Specs'!$C$15*1000))^2)))*180/PI()</f>
        <v>-49.017690638170158</v>
      </c>
    </row>
    <row r="130" spans="14:16" x14ac:dyDescent="0.25">
      <c r="N130">
        <v>158.48931924611108</v>
      </c>
      <c r="O130">
        <f>20*LOG((SQRT(1+(N130/('Operating Specs'!$C$23*1000))^2)*SQRT(1+(N130/('Operating Specs'!$C$22*1000))^2)/SQRT(1+(N130/('Operating Specs'!$C$24))^2)/(SQRT((1-N130^2/('Operating Specs'!$C$15*500)^2)^2+(N130/('Operating Specs'!$C$27*'Operating Specs'!$C$15*500))^2)))*Mode!$L$10)</f>
        <v>2.7904798583588852</v>
      </c>
      <c r="P130">
        <f>(ATAN(N130/('Operating Specs'!$C$23*1000))-ATAN(N130/'Operating Specs'!$C$24)-ATAN(N130/('Operating Specs'!$C$22*1000))-ATAN((N130/('Operating Specs'!$C$27*500*'Operating Specs'!$C$15))/(1-(N130/(0.5*'Operating Specs'!$C$15*1000))^2)))*180/PI()</f>
        <v>-49.659565485958375</v>
      </c>
    </row>
    <row r="131" spans="14:16" x14ac:dyDescent="0.25">
      <c r="N131">
        <v>162.1810097358927</v>
      </c>
      <c r="O131">
        <f>20*LOG((SQRT(1+(N131/('Operating Specs'!$C$23*1000))^2)*SQRT(1+(N131/('Operating Specs'!$C$22*1000))^2)/SQRT(1+(N131/('Operating Specs'!$C$24))^2)/(SQRT((1-N131^2/('Operating Specs'!$C$15*500)^2)^2+(N131/('Operating Specs'!$C$27*'Operating Specs'!$C$15*500))^2)))*Mode!$L$10)</f>
        <v>2.6719033287190324</v>
      </c>
      <c r="P131">
        <f>(ATAN(N131/('Operating Specs'!$C$23*1000))-ATAN(N131/'Operating Specs'!$C$24)-ATAN(N131/('Operating Specs'!$C$22*1000))-ATAN((N131/('Operating Specs'!$C$27*500*'Operating Specs'!$C$15))/(1-(N131/(0.5*'Operating Specs'!$C$15*1000))^2)))*180/PI()</f>
        <v>-50.298615038124815</v>
      </c>
    </row>
    <row r="132" spans="14:16" x14ac:dyDescent="0.25">
      <c r="N132">
        <v>165.95869074375574</v>
      </c>
      <c r="O132">
        <f>20*LOG((SQRT(1+(N132/('Operating Specs'!$C$23*1000))^2)*SQRT(1+(N132/('Operating Specs'!$C$22*1000))^2)/SQRT(1+(N132/('Operating Specs'!$C$24))^2)/(SQRT((1-N132^2/('Operating Specs'!$C$15*500)^2)^2+(N132/('Operating Specs'!$C$27*'Operating Specs'!$C$15*500))^2)))*Mode!$L$10)</f>
        <v>2.5511171253001779</v>
      </c>
      <c r="P132">
        <f>(ATAN(N132/('Operating Specs'!$C$23*1000))-ATAN(N132/'Operating Specs'!$C$24)-ATAN(N132/('Operating Specs'!$C$22*1000))-ATAN((N132/('Operating Specs'!$C$27*500*'Operating Specs'!$C$15))/(1-(N132/(0.5*'Operating Specs'!$C$15*1000))^2)))*180/PI()</f>
        <v>-50.934514897515726</v>
      </c>
    </row>
    <row r="133" spans="14:16" x14ac:dyDescent="0.25">
      <c r="N133">
        <v>169.8243652461741</v>
      </c>
      <c r="O133">
        <f>20*LOG((SQRT(1+(N133/('Operating Specs'!$C$23*1000))^2)*SQRT(1+(N133/('Operating Specs'!$C$22*1000))^2)/SQRT(1+(N133/('Operating Specs'!$C$24))^2)/(SQRT((1-N133^2/('Operating Specs'!$C$15*500)^2)^2+(N133/('Operating Specs'!$C$27*'Operating Specs'!$C$15*500))^2)))*Mode!$L$10)</f>
        <v>2.4281425259332936</v>
      </c>
      <c r="P133">
        <f>(ATAN(N133/('Operating Specs'!$C$23*1000))-ATAN(N133/'Operating Specs'!$C$24)-ATAN(N133/('Operating Specs'!$C$22*1000))-ATAN((N133/('Operating Specs'!$C$27*500*'Operating Specs'!$C$15))/(1-(N133/(0.5*'Operating Specs'!$C$15*1000))^2)))*180/PI()</f>
        <v>-51.566947980147852</v>
      </c>
    </row>
    <row r="134" spans="14:16" x14ac:dyDescent="0.25">
      <c r="N134">
        <v>173.78008287493719</v>
      </c>
      <c r="O134">
        <f>20*LOG((SQRT(1+(N134/('Operating Specs'!$C$23*1000))^2)*SQRT(1+(N134/('Operating Specs'!$C$22*1000))^2)/SQRT(1+(N134/('Operating Specs'!$C$24))^2)/(SQRT((1-N134^2/('Operating Specs'!$C$15*500)^2)^2+(N134/('Operating Specs'!$C$27*'Operating Specs'!$C$15*500))^2)))*Mode!$L$10)</f>
        <v>2.3030028019174509</v>
      </c>
      <c r="P134">
        <f>(ATAN(N134/('Operating Specs'!$C$23*1000))-ATAN(N134/'Operating Specs'!$C$24)-ATAN(N134/('Operating Specs'!$C$22*1000))-ATAN((N134/('Operating Specs'!$C$27*500*'Operating Specs'!$C$15))/(1-(N134/(0.5*'Operating Specs'!$C$15*1000))^2)))*180/PI()</f>
        <v>-52.19560520623282</v>
      </c>
    </row>
    <row r="135" spans="14:16" x14ac:dyDescent="0.25">
      <c r="N135">
        <v>177.82794100389191</v>
      </c>
      <c r="O135">
        <f>20*LOG((SQRT(1+(N135/('Operating Specs'!$C$23*1000))^2)*SQRT(1+(N135/('Operating Specs'!$C$22*1000))^2)/SQRT(1+(N135/('Operating Specs'!$C$24))^2)/(SQRT((1-N135^2/('Operating Specs'!$C$15*500)^2)^2+(N135/('Operating Specs'!$C$27*'Operating Specs'!$C$15*500))^2)))*Mode!$L$10)</f>
        <v>2.1757231281551492</v>
      </c>
      <c r="P135">
        <f>(ATAN(N135/('Operating Specs'!$C$23*1000))-ATAN(N135/'Operating Specs'!$C$24)-ATAN(N135/('Operating Specs'!$C$22*1000))-ATAN((N135/('Operating Specs'!$C$27*500*'Operating Specs'!$C$15))/(1-(N135/(0.5*'Operating Specs'!$C$15*1000))^2)))*180/PI()</f>
        <v>-52.82018614317802</v>
      </c>
    </row>
    <row r="136" spans="14:16" x14ac:dyDescent="0.25">
      <c r="N136">
        <v>181.97008586099795</v>
      </c>
      <c r="O136">
        <f>20*LOG((SQRT(1+(N136/('Operating Specs'!$C$23*1000))^2)*SQRT(1+(N136/('Operating Specs'!$C$22*1000))^2)/SQRT(1+(N136/('Operating Specs'!$C$24))^2)/(SQRT((1-N136^2/('Operating Specs'!$C$15*500)^2)^2+(N136/('Operating Specs'!$C$27*'Operating Specs'!$C$15*500))^2)))*Mode!$L$10)</f>
        <v>2.0463304875671824</v>
      </c>
      <c r="P136">
        <f>(ATAN(N136/('Operating Specs'!$C$23*1000))-ATAN(N136/'Operating Specs'!$C$24)-ATAN(N136/('Operating Specs'!$C$22*1000))-ATAN((N136/('Operating Specs'!$C$27*500*'Operating Specs'!$C$15))/(1-(N136/(0.5*'Operating Specs'!$C$15*1000))^2)))*180/PI()</f>
        <v>-53.440399597749781</v>
      </c>
    </row>
    <row r="137" spans="14:16" x14ac:dyDescent="0.25">
      <c r="N137">
        <v>186.20871366628631</v>
      </c>
      <c r="O137">
        <f>20*LOG((SQRT(1+(N137/('Operating Specs'!$C$23*1000))^2)*SQRT(1+(N137/('Operating Specs'!$C$22*1000))^2)/SQRT(1+(N137/('Operating Specs'!$C$24))^2)/(SQRT((1-N137^2/('Operating Specs'!$C$15*500)^2)^2+(N137/('Operating Specs'!$C$27*'Operating Specs'!$C$15*500))^2)))*Mode!$L$10)</f>
        <v>1.91485357053756</v>
      </c>
      <c r="P137">
        <f>(ATAN(N137/('Operating Specs'!$C$23*1000))-ATAN(N137/'Operating Specs'!$C$24)-ATAN(N137/('Operating Specs'!$C$22*1000))-ATAN((N137/('Operating Specs'!$C$27*500*'Operating Specs'!$C$15))/(1-(N137/(0.5*'Operating Specs'!$C$15*1000))^2)))*180/PI()</f>
        <v>-54.055964155109947</v>
      </c>
    </row>
    <row r="138" spans="14:16" x14ac:dyDescent="0.25">
      <c r="N138">
        <v>190.54607179632424</v>
      </c>
      <c r="O138">
        <f>20*LOG((SQRT(1+(N138/('Operating Specs'!$C$23*1000))^2)*SQRT(1+(N138/('Operating Specs'!$C$22*1000))^2)/SQRT(1+(N138/('Operating Specs'!$C$24))^2)/(SQRT((1-N138^2/('Operating Specs'!$C$15*500)^2)^2+(N138/('Operating Specs'!$C$27*'Operating Specs'!$C$15*500))^2)))*Mode!$L$10)</f>
        <v>1.7813226701565468</v>
      </c>
      <c r="P138">
        <f>(ATAN(N138/('Operating Specs'!$C$23*1000))-ATAN(N138/'Operating Specs'!$C$24)-ATAN(N138/('Operating Specs'!$C$22*1000))-ATAN((N138/('Operating Specs'!$C$27*500*'Operating Specs'!$C$15))/(1-(N138/(0.5*'Operating Specs'!$C$15*1000))^2)))*180/PI()</f>
        <v>-54.666608662971001</v>
      </c>
    </row>
    <row r="139" spans="14:16" x14ac:dyDescent="0.25">
      <c r="N139">
        <v>194.98445997580404</v>
      </c>
      <c r="O139">
        <f>20*LOG((SQRT(1+(N139/('Operating Specs'!$C$23*1000))^2)*SQRT(1+(N139/('Operating Specs'!$C$22*1000))^2)/SQRT(1+(N139/('Operating Specs'!$C$24))^2)/(SQRT((1-N139^2/('Operating Specs'!$C$15*500)^2)^2+(N139/('Operating Specs'!$C$27*'Operating Specs'!$C$15*500))^2)))*Mode!$L$10)</f>
        <v>1.6457695740382601</v>
      </c>
      <c r="P139">
        <f>(ATAN(N139/('Operating Specs'!$C$23*1000))-ATAN(N139/'Operating Specs'!$C$24)-ATAN(N139/('Operating Specs'!$C$22*1000))-ATAN((N139/('Operating Specs'!$C$27*500*'Operating Specs'!$C$15))/(1-(N139/(0.5*'Operating Specs'!$C$15*1000))^2)))*180/PI()</f>
        <v>-55.272072659646291</v>
      </c>
    </row>
    <row r="140" spans="14:16" x14ac:dyDescent="0.25">
      <c r="N140">
        <v>199.52623149688745</v>
      </c>
      <c r="O140">
        <f>20*LOG((SQRT(1+(N140/('Operating Specs'!$C$23*1000))^2)*SQRT(1+(N140/('Operating Specs'!$C$22*1000))^2)/SQRT(1+(N140/('Operating Specs'!$C$24))^2)/(SQRT((1-N140^2/('Operating Specs'!$C$15*500)^2)^2+(N140/('Operating Specs'!$C$27*'Operating Specs'!$C$15*500))^2)))*Mode!$L$10)</f>
        <v>1.5082274534882534</v>
      </c>
      <c r="P140">
        <f>(ATAN(N140/('Operating Specs'!$C$23*1000))-ATAN(N140/'Operating Specs'!$C$24)-ATAN(N140/('Operating Specs'!$C$22*1000))-ATAN((N140/('Operating Specs'!$C$27*500*'Operating Specs'!$C$15))/(1-(N140/(0.5*'Operating Specs'!$C$15*1000))^2)))*180/PI()</f>
        <v>-55.872106745295355</v>
      </c>
    </row>
    <row r="141" spans="14:16" x14ac:dyDescent="0.25">
      <c r="N141">
        <v>204.17379446695239</v>
      </c>
      <c r="O141">
        <f>20*LOG((SQRT(1+(N141/('Operating Specs'!$C$23*1000))^2)*SQRT(1+(N141/('Operating Specs'!$C$22*1000))^2)/SQRT(1+(N141/('Operating Specs'!$C$24))^2)/(SQRT((1-N141^2/('Operating Specs'!$C$15*500)^2)^2+(N141/('Operating Specs'!$C$27*'Operating Specs'!$C$15*500))^2)))*Mode!$L$10)</f>
        <v>1.3687307507870561</v>
      </c>
      <c r="P141">
        <f>(ATAN(N141/('Operating Specs'!$C$23*1000))-ATAN(N141/'Operating Specs'!$C$24)-ATAN(N141/('Operating Specs'!$C$22*1000))-ATAN((N141/('Operating Specs'!$C$27*500*'Operating Specs'!$C$15))/(1-(N141/(0.5*'Operating Specs'!$C$15*1000))^2)))*180/PI()</f>
        <v>-56.466472896171993</v>
      </c>
    </row>
    <row r="142" spans="14:16" x14ac:dyDescent="0.25">
      <c r="N142">
        <v>208.92961308540333</v>
      </c>
      <c r="O142">
        <f>20*LOG((SQRT(1+(N142/('Operating Specs'!$C$23*1000))^2)*SQRT(1+(N142/('Operating Specs'!$C$22*1000))^2)/SQRT(1+(N142/('Operating Specs'!$C$24))^2)/(SQRT((1-N142^2/('Operating Specs'!$C$15*500)^2)^2+(N142/('Operating Specs'!$C$27*'Operating Specs'!$C$15*500))^2)))*Mode!$L$10)</f>
        <v>1.2273150653379412</v>
      </c>
      <c r="P142">
        <f>(ATAN(N142/('Operating Specs'!$C$23*1000))-ATAN(N142/'Operating Specs'!$C$24)-ATAN(N142/('Operating Specs'!$C$22*1000))-ATAN((N142/('Operating Specs'!$C$27*500*'Operating Specs'!$C$15))/(1-(N142/(0.5*'Operating Specs'!$C$15*1000))^2)))*180/PI()</f>
        <v>-57.054944722166852</v>
      </c>
    </row>
    <row r="143" spans="14:16" x14ac:dyDescent="0.25">
      <c r="N143">
        <v>213.79620895022259</v>
      </c>
      <c r="O143">
        <f>20*LOG((SQRT(1+(N143/('Operating Specs'!$C$23*1000))^2)*SQRT(1+(N143/('Operating Specs'!$C$22*1000))^2)/SQRT(1+(N143/('Operating Specs'!$C$24))^2)/(SQRT((1-N143^2/('Operating Specs'!$C$15*500)^2)^2+(N143/('Operating Specs'!$C$27*'Operating Specs'!$C$15*500))^2)))*Mode!$L$10)</f>
        <v>1.0840170394024109</v>
      </c>
      <c r="P143">
        <f>(ATAN(N143/('Operating Specs'!$C$23*1000))-ATAN(N143/'Operating Specs'!$C$24)-ATAN(N143/('Operating Specs'!$C$22*1000))-ATAN((N143/('Operating Specs'!$C$27*500*'Operating Specs'!$C$15))/(1-(N143/(0.5*'Operating Specs'!$C$15*1000))^2)))*180/PI()</f>
        <v>-57.637307668393987</v>
      </c>
    </row>
    <row r="144" spans="14:16" x14ac:dyDescent="0.25">
      <c r="N144">
        <v>218.77616239495458</v>
      </c>
      <c r="O144">
        <f>20*LOG((SQRT(1+(N144/('Operating Specs'!$C$23*1000))^2)*SQRT(1+(N144/('Operating Specs'!$C$22*1000))^2)/SQRT(1+(N144/('Operating Specs'!$C$24))^2)/(SQRT((1-N144^2/('Operating Specs'!$C$15*500)^2)^2+(N144/('Operating Specs'!$C$27*'Operating Specs'!$C$15*500))^2)))*Mode!$L$10)</f>
        <v>0.93887424411504949</v>
      </c>
      <c r="P144">
        <f>(ATAN(N144/('Operating Specs'!$C$23*1000))-ATAN(N144/'Operating Specs'!$C$24)-ATAN(N144/('Operating Specs'!$C$22*1000))-ATAN((N144/('Operating Specs'!$C$27*500*'Operating Specs'!$C$15))/(1-(N144/(0.5*'Operating Specs'!$C$15*1000))^2)))*180/PI()</f>
        <v>-58.213359161994376</v>
      </c>
    </row>
    <row r="145" spans="14:16" x14ac:dyDescent="0.25">
      <c r="N145">
        <v>223.87211385683327</v>
      </c>
      <c r="O145">
        <f>20*LOG((SQRT(1+(N145/('Operating Specs'!$C$23*1000))^2)*SQRT(1+(N145/('Operating Specs'!$C$22*1000))^2)/SQRT(1+(N145/('Operating Specs'!$C$24))^2)/(SQRT((1-N145^2/('Operating Specs'!$C$15*500)^2)^2+(N145/('Operating Specs'!$C$27*'Operating Specs'!$C$15*500))^2)))*Mode!$L$10)</f>
        <v>0.79192506643245975</v>
      </c>
      <c r="P145">
        <f>(ATAN(N145/('Operating Specs'!$C$23*1000))-ATAN(N145/'Operating Specs'!$C$24)-ATAN(N145/('Operating Specs'!$C$22*1000))-ATAN((N145/('Operating Specs'!$C$27*500*'Operating Specs'!$C$15))/(1-(N145/(0.5*'Operating Specs'!$C$15*1000))^2)))*180/PI()</f>
        <v>-58.782908705716885</v>
      </c>
    </row>
    <row r="146" spans="14:16" x14ac:dyDescent="0.25">
      <c r="N146">
        <v>229.08676527677656</v>
      </c>
      <c r="O146">
        <f>20*LOG((SQRT(1+(N146/('Operating Specs'!$C$23*1000))^2)*SQRT(1+(N146/('Operating Specs'!$C$22*1000))^2)/SQRT(1+(N146/('Operating Specs'!$C$24))^2)/(SQRT((1-N146^2/('Operating Specs'!$C$15*500)^2)^2+(N146/('Operating Specs'!$C$27*'Operating Specs'!$C$15*500))^2)))*Mode!$L$10)</f>
        <v>0.64320859762866178</v>
      </c>
      <c r="P146">
        <f>(ATAN(N146/('Operating Specs'!$C$23*1000))-ATAN(N146/'Operating Specs'!$C$24)-ATAN(N146/('Operating Specs'!$C$22*1000))-ATAN((N146/('Operating Specs'!$C$27*500*'Operating Specs'!$C$15))/(1-(N146/(0.5*'Operating Specs'!$C$15*1000))^2)))*180/PI()</f>
        <v>-59.345777920185078</v>
      </c>
    </row>
    <row r="147" spans="14:16" x14ac:dyDescent="0.25">
      <c r="N147">
        <v>234.42288153199144</v>
      </c>
      <c r="O147">
        <f>20*LOG((SQRT(1+(N147/('Operating Specs'!$C$23*1000))^2)*SQRT(1+(N147/('Operating Specs'!$C$22*1000))^2)/SQRT(1+(N147/('Operating Specs'!$C$24))^2)/(SQRT((1-N147^2/('Operating Specs'!$C$15*500)^2)^2+(N147/('Operating Specs'!$C$27*'Operating Specs'!$C$15*500))^2)))*Mode!$L$10)</f>
        <v>0.49276452390336289</v>
      </c>
      <c r="P147">
        <f>(ATAN(N147/('Operating Specs'!$C$23*1000))-ATAN(N147/'Operating Specs'!$C$24)-ATAN(N147/('Operating Specs'!$C$22*1000))-ATAN((N147/('Operating Specs'!$C$27*500*'Operating Specs'!$C$15))/(1-(N147/(0.5*'Operating Specs'!$C$15*1000))^2)))*180/PI()</f>
        <v>-59.901800537063409</v>
      </c>
    </row>
    <row r="148" spans="14:16" x14ac:dyDescent="0.25">
      <c r="N148">
        <v>239.88329190194824</v>
      </c>
      <c r="O148">
        <f>20*LOG((SQRT(1+(N148/('Operating Specs'!$C$23*1000))^2)*SQRT(1+(N148/('Operating Specs'!$C$22*1000))^2)/SQRT(1+(N148/('Operating Specs'!$C$24))^2)/(SQRT((1-N148^2/('Operating Specs'!$C$15*500)^2)^2+(N148/('Operating Specs'!$C$27*'Operating Specs'!$C$15*500))^2)))*Mode!$L$10)</f>
        <v>0.34063301962047815</v>
      </c>
      <c r="P148">
        <f>(ATAN(N148/('Operating Specs'!$C$23*1000))-ATAN(N148/'Operating Specs'!$C$24)-ATAN(N148/('Operating Specs'!$C$22*1000))-ATAN((N148/('Operating Specs'!$C$27*500*'Operating Specs'!$C$15))/(1-(N148/(0.5*'Operating Specs'!$C$15*1000))^2)))*180/PI()</f>
        <v>-60.450822345600038</v>
      </c>
    </row>
    <row r="149" spans="14:16" x14ac:dyDescent="0.25">
      <c r="N149">
        <v>245.47089156850217</v>
      </c>
      <c r="O149">
        <f>20*LOG((SQRT(1+(N149/('Operating Specs'!$C$23*1000))^2)*SQRT(1+(N149/('Operating Specs'!$C$22*1000))^2)/SQRT(1+(N149/('Operating Specs'!$C$24))^2)/(SQRT((1-N149^2/('Operating Specs'!$C$15*500)^2)^2+(N149/('Operating Specs'!$C$27*'Operating Specs'!$C$15*500))^2)))*Mode!$L$10)</f>
        <v>0.18685464364303062</v>
      </c>
      <c r="P149">
        <f>(ATAN(N149/('Operating Specs'!$C$23*1000))-ATAN(N149/'Operating Specs'!$C$24)-ATAN(N149/('Operating Specs'!$C$22*1000))-ATAN((N149/('Operating Specs'!$C$27*500*'Operating Specs'!$C$15))/(1-(N149/(0.5*'Operating Specs'!$C$15*1000))^2)))*180/PI()</f>
        <v>-60.992701095242133</v>
      </c>
    </row>
    <row r="150" spans="14:16" x14ac:dyDescent="0.25">
      <c r="N150">
        <v>251.18864315095712</v>
      </c>
      <c r="O150">
        <f>20*LOG((SQRT(1+(N150/('Operating Specs'!$C$23*1000))^2)*SQRT(1+(N150/('Operating Specs'!$C$22*1000))^2)/SQRT(1+(N150/('Operating Specs'!$C$24))^2)/(SQRT((1-N150^2/('Operating Specs'!$C$15*500)^2)^2+(N150/('Operating Specs'!$C$27*'Operating Specs'!$C$15*500))^2)))*Mode!$L$10)</f>
        <v>3.1470239178103245E-2</v>
      </c>
      <c r="P150">
        <f>(ATAN(N150/('Operating Specs'!$C$23*1000))-ATAN(N150/'Operating Specs'!$C$24)-ATAN(N150/('Operating Specs'!$C$22*1000))-ATAN((N150/('Operating Specs'!$C$27*500*'Operating Specs'!$C$15))/(1-(N150/(0.5*'Operating Specs'!$C$15*1000))^2)))*180/PI()</f>
        <v>-61.527306357196323</v>
      </c>
    </row>
    <row r="151" spans="14:16" x14ac:dyDescent="0.25">
      <c r="N151">
        <v>257.03957827688544</v>
      </c>
      <c r="O151">
        <f>20*LOG((SQRT(1+(N151/('Operating Specs'!$C$23*1000))^2)*SQRT(1+(N151/('Operating Specs'!$C$22*1000))^2)/SQRT(1+(N151/('Operating Specs'!$C$24))^2)/(SQRT((1-N151^2/('Operating Specs'!$C$15*500)^2)^2+(N151/('Operating Specs'!$C$27*'Operating Specs'!$C$15*500))^2)))*Mode!$L$10)</f>
        <v>-0.12547916250756475</v>
      </c>
      <c r="P151">
        <f>(ATAN(N151/('Operating Specs'!$C$23*1000))-ATAN(N151/'Operating Specs'!$C$24)-ATAN(N151/('Operating Specs'!$C$22*1000))-ATAN((N151/('Operating Specs'!$C$27*500*'Operating Specs'!$C$15))/(1-(N151/(0.5*'Operating Specs'!$C$15*1000))^2)))*180/PI()</f>
        <v>-62.054519347940982</v>
      </c>
    </row>
    <row r="152" spans="14:16" x14ac:dyDescent="0.25">
      <c r="N152">
        <v>263.0267991895372</v>
      </c>
      <c r="O152">
        <f>20*LOG((SQRT(1+(N152/('Operating Specs'!$C$23*1000))^2)*SQRT(1+(N152/('Operating Specs'!$C$22*1000))^2)/SQRT(1+(N152/('Operating Specs'!$C$24))^2)/(SQRT((1-N152^2/('Operating Specs'!$C$15*500)^2)^2+(N152/('Operating Specs'!$C$27*'Operating Specs'!$C$15*500))^2)))*Mode!$L$10)</f>
        <v>-0.2839524341934393</v>
      </c>
      <c r="P152">
        <f>(ATAN(N152/('Operating Specs'!$C$23*1000))-ATAN(N152/'Operating Specs'!$C$24)-ATAN(N152/('Operating Specs'!$C$22*1000))-ATAN((N152/('Operating Specs'!$C$27*500*'Operating Specs'!$C$15))/(1-(N152/(0.5*'Operating Specs'!$C$15*1000))^2)))*180/PI()</f>
        <v>-62.574232717791247</v>
      </c>
    </row>
    <row r="153" spans="14:16" x14ac:dyDescent="0.25">
      <c r="N153">
        <v>269.15348039269054</v>
      </c>
      <c r="O153">
        <f>20*LOG((SQRT(1+(N153/('Operating Specs'!$C$23*1000))^2)*SQRT(1+(N153/('Operating Specs'!$C$22*1000))^2)/SQRT(1+(N153/('Operating Specs'!$C$24))^2)/(SQRT((1-N153^2/('Operating Specs'!$C$15*500)^2)^2+(N153/('Operating Specs'!$C$27*'Operating Specs'!$C$15*500))^2)))*Mode!$L$10)</f>
        <v>-0.44390844037649818</v>
      </c>
      <c r="P153">
        <f>(ATAN(N153/('Operating Specs'!$C$23*1000))-ATAN(N153/'Operating Specs'!$C$24)-ATAN(N153/('Operating Specs'!$C$22*1000))-ATAN((N153/('Operating Specs'!$C$27*500*'Operating Specs'!$C$15))/(1-(N153/(0.5*'Operating Specs'!$C$15*1000))^2)))*180/PI()</f>
        <v>-63.086350307673115</v>
      </c>
    </row>
    <row r="154" spans="14:16" x14ac:dyDescent="0.25">
      <c r="N154">
        <v>275.42287033381558</v>
      </c>
      <c r="O154">
        <f>20*LOG((SQRT(1+(N154/('Operating Specs'!$C$23*1000))^2)*SQRT(1+(N154/('Operating Specs'!$C$22*1000))^2)/SQRT(1+(N154/('Operating Specs'!$C$24))^2)/(SQRT((1-N154^2/('Operating Specs'!$C$15*500)^2)^2+(N154/('Operating Specs'!$C$27*'Operating Specs'!$C$15*500))^2)))*Mode!$L$10)</f>
        <v>-0.60530612030240949</v>
      </c>
      <c r="P154">
        <f>(ATAN(N154/('Operating Specs'!$C$23*1000))-ATAN(N154/'Operating Specs'!$C$24)-ATAN(N154/('Operating Specs'!$C$22*1000))-ATAN((N154/('Operating Specs'!$C$27*500*'Operating Specs'!$C$15))/(1-(N154/(0.5*'Operating Specs'!$C$15*1000))^2)))*180/PI()</f>
        <v>-63.590786877283001</v>
      </c>
    </row>
    <row r="155" spans="14:16" x14ac:dyDescent="0.25">
      <c r="N155">
        <v>281.83829312644428</v>
      </c>
      <c r="O155">
        <f>20*LOG((SQRT(1+(N155/('Operating Specs'!$C$23*1000))^2)*SQRT(1+(N155/('Operating Specs'!$C$22*1000))^2)/SQRT(1+(N155/('Operating Specs'!$C$24))^2)/(SQRT((1-N155^2/('Operating Specs'!$C$15*500)^2)^2+(N155/('Operating Specs'!$C$27*'Operating Specs'!$C$15*500))^2)))*Mode!$L$10)</f>
        <v>-0.76810456619932488</v>
      </c>
      <c r="P155">
        <f>(ATAN(N155/('Operating Specs'!$C$23*1000))-ATAN(N155/'Operating Specs'!$C$24)-ATAN(N155/('Operating Specs'!$C$22*1000))-ATAN((N155/('Operating Specs'!$C$27*500*'Operating Specs'!$C$15))/(1-(N155/(0.5*'Operating Specs'!$C$15*1000))^2)))*180/PI()</f>
        <v>-64.087467807796386</v>
      </c>
    </row>
    <row r="156" spans="14:16" x14ac:dyDescent="0.25">
      <c r="N156">
        <v>288.40315031265942</v>
      </c>
      <c r="O156">
        <f>20*LOG((SQRT(1+(N156/('Operating Specs'!$C$23*1000))^2)*SQRT(1+(N156/('Operating Specs'!$C$22*1000))^2)/SQRT(1+(N156/('Operating Specs'!$C$24))^2)/(SQRT((1-N156^2/('Operating Specs'!$C$15*500)^2)^2+(N156/('Operating Specs'!$C$27*'Operating Specs'!$C$15*500))^2)))*Mode!$L$10)</f>
        <v>-0.93226309660305784</v>
      </c>
      <c r="P156">
        <f>(ATAN(N156/('Operating Specs'!$C$23*1000))-ATAN(N156/'Operating Specs'!$C$24)-ATAN(N156/('Operating Specs'!$C$22*1000))-ATAN((N156/('Operating Specs'!$C$27*500*'Operating Specs'!$C$15))/(1-(N156/(0.5*'Operating Specs'!$C$15*1000))^2)))*180/PI()</f>
        <v>-64.576328782246719</v>
      </c>
    </row>
    <row r="157" spans="14:16" x14ac:dyDescent="0.25">
      <c r="N157">
        <v>295.12092266663734</v>
      </c>
      <c r="O157">
        <f>20*LOG((SQRT(1+(N157/('Operating Specs'!$C$23*1000))^2)*SQRT(1+(N157/('Operating Specs'!$C$22*1000))^2)/SQRT(1+(N157/('Operating Specs'!$C$24))^2)/(SQRT((1-N157^2/('Operating Specs'!$C$15*500)^2)^2+(N157/('Operating Specs'!$C$27*'Operating Specs'!$C$15*500))^2)))*Mode!$L$10)</f>
        <v>-1.0977413247055872</v>
      </c>
      <c r="P157">
        <f>(ATAN(N157/('Operating Specs'!$C$23*1000))-ATAN(N157/'Operating Specs'!$C$24)-ATAN(N157/('Operating Specs'!$C$22*1000))-ATAN((N157/('Operating Specs'!$C$27*500*'Operating Specs'!$C$15))/(1-(N157/(0.5*'Operating Specs'!$C$15*1000))^2)))*180/PI()</f>
        <v>-65.057315446626504</v>
      </c>
    </row>
    <row r="158" spans="14:16" x14ac:dyDescent="0.25">
      <c r="N158">
        <v>301.99517204020032</v>
      </c>
      <c r="O158">
        <f>20*LOG((SQRT(1+(N158/('Operating Specs'!$C$23*1000))^2)*SQRT(1+(N158/('Operating Specs'!$C$22*1000))^2)/SQRT(1+(N158/('Operating Specs'!$C$24))^2)/(SQRT((1-N158^2/('Operating Specs'!$C$15*500)^2)^2+(N158/('Operating Specs'!$C$27*'Operating Specs'!$C$15*500))^2)))*Mode!$L$10)</f>
        <v>-1.2644992216989528</v>
      </c>
      <c r="P158">
        <f>(ATAN(N158/('Operating Specs'!$C$23*1000))-ATAN(N158/'Operating Specs'!$C$24)-ATAN(N158/('Operating Specs'!$C$22*1000))-ATAN((N158/('Operating Specs'!$C$27*500*'Operating Specs'!$C$15))/(1-(N158/(0.5*'Operating Specs'!$C$15*1000))^2)))*180/PI()</f>
        <v>-65.530383054670494</v>
      </c>
    </row>
    <row r="159" spans="14:16" x14ac:dyDescent="0.25">
      <c r="N159">
        <v>309.02954325135772</v>
      </c>
      <c r="O159">
        <f>20*LOG((SQRT(1+(N159/('Operating Specs'!$C$23*1000))^2)*SQRT(1+(N159/('Operating Specs'!$C$22*1000))^2)/SQRT(1+(N159/('Operating Specs'!$C$24))^2)/(SQRT((1-N159^2/('Operating Specs'!$C$15*500)^2)^2+(N159/('Operating Specs'!$C$27*'Operating Specs'!$C$15*500))^2)))*Mode!$L$10)</f>
        <v>-1.4324971751236515</v>
      </c>
      <c r="P159">
        <f>(ATAN(N159/('Operating Specs'!$C$23*1000))-ATAN(N159/'Operating Specs'!$C$24)-ATAN(N159/('Operating Specs'!$C$22*1000))-ATAN((N159/('Operating Specs'!$C$27*500*'Operating Specs'!$C$15))/(1-(N159/(0.5*'Operating Specs'!$C$15*1000))^2)))*180/PI()</f>
        <v>-65.995496099169458</v>
      </c>
    </row>
    <row r="160" spans="14:16" x14ac:dyDescent="0.25">
      <c r="N160">
        <v>316.22776601683654</v>
      </c>
      <c r="O160">
        <f>20*LOG((SQRT(1+(N160/('Operating Specs'!$C$23*1000))^2)*SQRT(1+(N160/('Operating Specs'!$C$22*1000))^2)/SQRT(1+(N160/('Operating Specs'!$C$24))^2)/(SQRT((1-N160^2/('Operating Specs'!$C$15*500)^2)^2+(N160/('Operating Specs'!$C$27*'Operating Specs'!$C$15*500))^2)))*Mode!$L$10)</f>
        <v>-1.6016960422640569</v>
      </c>
      <c r="P160">
        <f>(ATAN(N160/('Operating Specs'!$C$23*1000))-ATAN(N160/'Operating Specs'!$C$24)-ATAN(N160/('Operating Specs'!$C$22*1000))-ATAN((N160/('Operating Specs'!$C$27*500*'Operating Specs'!$C$15))/(1-(N160/(0.5*'Operating Specs'!$C$15*1000))^2)))*180/PI()</f>
        <v>-66.452627932533474</v>
      </c>
    </row>
    <row r="161" spans="14:16" x14ac:dyDescent="0.25">
      <c r="N161">
        <v>323.59365692962683</v>
      </c>
      <c r="O161">
        <f>20*LOG((SQRT(1+(N161/('Operating Specs'!$C$23*1000))^2)*SQRT(1+(N161/('Operating Specs'!$C$22*1000))^2)/SQRT(1+(N161/('Operating Specs'!$C$24))^2)/(SQRT((1-N161^2/('Operating Specs'!$C$15*500)^2)^2+(N161/('Operating Specs'!$C$27*'Operating Specs'!$C$15*500))^2)))*Mode!$L$10)</f>
        <v>-1.7720571986636289</v>
      </c>
      <c r="P161">
        <f>(ATAN(N161/('Operating Specs'!$C$23*1000))-ATAN(N161/'Operating Specs'!$C$24)-ATAN(N161/('Operating Specs'!$C$22*1000))-ATAN((N161/('Operating Specs'!$C$27*500*'Operating Specs'!$C$15))/(1-(N161/(0.5*'Operating Specs'!$C$15*1000))^2)))*180/PI()</f>
        <v>-66.901760379182988</v>
      </c>
    </row>
    <row r="162" spans="14:16" x14ac:dyDescent="0.25">
      <c r="N162">
        <v>331.13112148258955</v>
      </c>
      <c r="O162">
        <f>20*LOG((SQRT(1+(N162/('Operating Specs'!$C$23*1000))^2)*SQRT(1+(N162/('Operating Specs'!$C$22*1000))^2)/SQRT(1+(N162/('Operating Specs'!$C$24))^2)/(SQRT((1-N162^2/('Operating Specs'!$C$15*500)^2)^2+(N162/('Operating Specs'!$C$27*'Operating Specs'!$C$15*500))^2)))*Mode!$L$10)</f>
        <v>-1.9435425818593486</v>
      </c>
      <c r="P162">
        <f>(ATAN(N162/('Operating Specs'!$C$23*1000))-ATAN(N162/'Operating Specs'!$C$24)-ATAN(N162/('Operating Specs'!$C$22*1000))-ATAN((N162/('Operating Specs'!$C$27*500*'Operating Specs'!$C$15))/(1-(N162/(0.5*'Operating Specs'!$C$15*1000))^2)))*180/PI()</f>
        <v>-67.342883342192849</v>
      </c>
    </row>
    <row r="163" spans="14:16" x14ac:dyDescent="0.25">
      <c r="N163">
        <v>338.84415613920095</v>
      </c>
      <c r="O163">
        <f>20*LOG((SQRT(1+(N163/('Operating Specs'!$C$23*1000))^2)*SQRT(1+(N163/('Operating Specs'!$C$22*1000))^2)/SQRT(1+(N163/('Operating Specs'!$C$24))^2)/(SQRT((1-N163^2/('Operating Specs'!$C$15*500)^2)^2+(N163/('Operating Specs'!$C$27*'Operating Specs'!$C$15*500))^2)))*Mode!$L$10)</f>
        <v>-2.1161147304581562</v>
      </c>
      <c r="P163">
        <f>(ATAN(N163/('Operating Specs'!$C$23*1000))-ATAN(N163/'Operating Specs'!$C$24)-ATAN(N163/('Operating Specs'!$C$22*1000))-ATAN((N163/('Operating Specs'!$C$27*500*'Operating Specs'!$C$15))/(1-(N163/(0.5*'Operating Specs'!$C$15*1000))^2)))*180/PI()</f>
        <v>-67.775994406455453</v>
      </c>
    </row>
    <row r="164" spans="14:16" x14ac:dyDescent="0.25">
      <c r="N164">
        <v>346.73685045252995</v>
      </c>
      <c r="O164">
        <f>20*LOG((SQRT(1+(N164/('Operating Specs'!$C$23*1000))^2)*SQRT(1+(N164/('Operating Specs'!$C$22*1000))^2)/SQRT(1+(N164/('Operating Specs'!$C$24))^2)/(SQRT((1-N164^2/('Operating Specs'!$C$15*500)^2)^2+(N164/('Operating Specs'!$C$27*'Operating Specs'!$C$15*500))^2)))*Mode!$L$10)</f>
        <v>-2.2897368186981666</v>
      </c>
      <c r="P164">
        <f>(ATAN(N164/('Operating Specs'!$C$23*1000))-ATAN(N164/'Operating Specs'!$C$24)-ATAN(N164/('Operating Specs'!$C$22*1000))-ATAN((N164/('Operating Specs'!$C$27*500*'Operating Specs'!$C$15))/(1-(N164/(0.5*'Operating Specs'!$C$15*1000))^2)))*180/PI()</f>
        <v>-68.201098440463468</v>
      </c>
    </row>
    <row r="165" spans="14:16" x14ac:dyDescent="0.25">
      <c r="N165">
        <v>354.81338923357373</v>
      </c>
      <c r="O165">
        <f>20*LOG((SQRT(1+(N165/('Operating Specs'!$C$23*1000))^2)*SQRT(1+(N165/('Operating Specs'!$C$22*1000))^2)/SQRT(1+(N165/('Operating Specs'!$C$24))^2)/(SQRT((1-N165^2/('Operating Specs'!$C$15*500)^2)^2+(N165/('Operating Specs'!$C$27*'Operating Specs'!$C$15*500))^2)))*Mode!$L$10)</f>
        <v>-2.4643726866542743</v>
      </c>
      <c r="P165">
        <f>(ATAN(N165/('Operating Specs'!$C$23*1000))-ATAN(N165/'Operating Specs'!$C$24)-ATAN(N165/('Operating Specs'!$C$22*1000))-ATAN((N165/('Operating Specs'!$C$27*500*'Operating Specs'!$C$15))/(1-(N165/(0.5*'Operating Specs'!$C$15*1000))^2)))*180/PI()</f>
        <v>-68.618207198646431</v>
      </c>
    </row>
    <row r="166" spans="14:16" x14ac:dyDescent="0.25">
      <c r="N166">
        <v>363.07805477009953</v>
      </c>
      <c r="O166">
        <f>20*LOG((SQRT(1+(N166/('Operating Specs'!$C$23*1000))^2)*SQRT(1+(N166/('Operating Specs'!$C$22*1000))^2)/SQRT(1+(N166/('Operating Specs'!$C$24))^2)/(SQRT((1-N166^2/('Operating Specs'!$C$15*500)^2)^2+(N166/('Operating Specs'!$C$27*'Operating Specs'!$C$15*500))^2)))*Mode!$L$10)</f>
        <v>-2.639986866261629</v>
      </c>
      <c r="P166">
        <f>(ATAN(N166/('Operating Specs'!$C$23*1000))-ATAN(N166/'Operating Specs'!$C$24)-ATAN(N166/('Operating Specs'!$C$22*1000))-ATAN((N166/('Operating Specs'!$C$27*500*'Operating Specs'!$C$15))/(1-(N166/(0.5*'Operating Specs'!$C$15*1000))^2)))*180/PI()</f>
        <v>-69.027338926026616</v>
      </c>
    </row>
    <row r="167" spans="14:16" x14ac:dyDescent="0.25">
      <c r="N167">
        <v>371.53522909717071</v>
      </c>
      <c r="O167">
        <f>20*LOG((SQRT(1+(N167/('Operating Specs'!$C$23*1000))^2)*SQRT(1+(N167/('Operating Specs'!$C$22*1000))^2)/SQRT(1+(N167/('Operating Specs'!$C$24))^2)/(SQRT((1-N167^2/('Operating Specs'!$C$15*500)^2)^2+(N167/('Operating Specs'!$C$27*'Operating Specs'!$C$15*500))^2)))*Mode!$L$10)</f>
        <v>-2.8165446033413359</v>
      </c>
      <c r="P167">
        <f>(ATAN(N167/('Operating Specs'!$C$23*1000))-ATAN(N167/'Operating Specs'!$C$24)-ATAN(N167/('Operating Specs'!$C$22*1000))-ATAN((N167/('Operating Specs'!$C$27*500*'Operating Specs'!$C$15))/(1-(N167/(0.5*'Operating Specs'!$C$15*1000))^2)))*180/PI()</f>
        <v>-69.428517966794033</v>
      </c>
    </row>
    <row r="168" spans="14:16" x14ac:dyDescent="0.25">
      <c r="N168">
        <v>380.18939632055924</v>
      </c>
      <c r="O168">
        <f>20*LOG((SQRT(1+(N168/('Operating Specs'!$C$23*1000))^2)*SQRT(1+(N168/('Operating Specs'!$C$22*1000))^2)/SQRT(1+(N168/('Operating Specs'!$C$24))^2)/(SQRT((1-N168^2/('Operating Specs'!$C$15*500)^2)^2+(N168/('Operating Specs'!$C$27*'Operating Specs'!$C$15*500))^2)))*Mode!$L$10)</f>
        <v>-2.9940118758211325</v>
      </c>
      <c r="P168">
        <f>(ATAN(N168/('Operating Specs'!$C$23*1000))-ATAN(N168/'Operating Specs'!$C$24)-ATAN(N168/('Operating Specs'!$C$22*1000))-ATAN((N168/('Operating Specs'!$C$27*500*'Operating Specs'!$C$15))/(1-(N168/(0.5*'Operating Specs'!$C$15*1000))^2)))*180/PI()</f>
        <v>-69.821774378236654</v>
      </c>
    </row>
    <row r="169" spans="14:16" x14ac:dyDescent="0.25">
      <c r="N169">
        <v>389.04514499427859</v>
      </c>
      <c r="O169">
        <f>20*LOG((SQRT(1+(N169/('Operating Specs'!$C$23*1000))^2)*SQRT(1+(N169/('Operating Specs'!$C$22*1000))^2)/SQRT(1+(N169/('Operating Specs'!$C$24))^2)/(SQRT((1-N169^2/('Operating Specs'!$C$15*500)^2)^2+(N169/('Operating Specs'!$C$27*'Operating Specs'!$C$15*500))^2)))*Mode!$L$10)</f>
        <v>-3.172355408349572</v>
      </c>
      <c r="P169">
        <f>(ATAN(N169/('Operating Specs'!$C$23*1000))-ATAN(N169/'Operating Specs'!$C$24)-ATAN(N169/('Operating Specs'!$C$22*1000))-ATAN((N169/('Operating Specs'!$C$27*500*'Operating Specs'!$C$15))/(1-(N169/(0.5*'Operating Specs'!$C$15*1000))^2)))*180/PI()</f>
        <v>-70.207143551303318</v>
      </c>
    </row>
    <row r="170" spans="14:16" x14ac:dyDescent="0.25">
      <c r="N170">
        <v>398.10717055349511</v>
      </c>
      <c r="O170">
        <f>20*LOG((SQRT(1+(N170/('Operating Specs'!$C$23*1000))^2)*SQRT(1+(N170/('Operating Specs'!$C$22*1000))^2)/SQRT(1+(N170/('Operating Specs'!$C$24))^2)/(SQRT((1-N170^2/('Operating Specs'!$C$15*500)^2)^2+(N170/('Operating Specs'!$C$27*'Operating Specs'!$C$15*500))^2)))*Mode!$L$10)</f>
        <v>-3.3515426835058539</v>
      </c>
      <c r="P170">
        <f>(ATAN(N170/('Operating Specs'!$C$23*1000))-ATAN(N170/'Operating Specs'!$C$24)-ATAN(N170/('Operating Specs'!$C$22*1000))-ATAN((N170/('Operating Specs'!$C$27*500*'Operating Specs'!$C$15))/(1-(N170/(0.5*'Operating Specs'!$C$15*1000))^2)))*180/PI()</f>
        <v>-70.584665838923655</v>
      </c>
    </row>
    <row r="171" spans="14:16" x14ac:dyDescent="0.25">
      <c r="N171">
        <v>407.38027780411051</v>
      </c>
      <c r="O171">
        <f>20*LOG((SQRT(1+(N171/('Operating Specs'!$C$23*1000))^2)*SQRT(1+(N171/('Operating Specs'!$C$22*1000))^2)/SQRT(1+(N171/('Operating Specs'!$C$24))^2)/(SQRT((1-N171^2/('Operating Specs'!$C$15*500)^2)^2+(N171/('Operating Specs'!$C$27*'Operating Specs'!$C$15*500))^2)))*Mode!$L$10)</f>
        <v>-3.5315419498090601</v>
      </c>
      <c r="P171">
        <f>(ATAN(N171/('Operating Specs'!$C$23*1000))-ATAN(N171/'Operating Specs'!$C$24)-ATAN(N171/('Operating Specs'!$C$22*1000))-ATAN((N171/('Operating Specs'!$C$27*500*'Operating Specs'!$C$15))/(1-(N171/(0.5*'Operating Specs'!$C$15*1000))^2)))*180/PI()</f>
        <v>-70.954386193062319</v>
      </c>
    </row>
    <row r="172" spans="14:16" x14ac:dyDescent="0.25">
      <c r="N172">
        <v>416.86938347033305</v>
      </c>
      <c r="O172">
        <f>20*LOG((SQRT(1+(N172/('Operating Specs'!$C$23*1000))^2)*SQRT(1+(N172/('Operating Specs'!$C$22*1000))^2)/SQRT(1+(N172/('Operating Specs'!$C$24))^2)/(SQRT((1-N172^2/('Operating Specs'!$C$15*500)^2)^2+(N172/('Operating Specs'!$C$27*'Operating Specs'!$C$15*500))^2)))*Mode!$L$10)</f>
        <v>-3.7123222267302776</v>
      </c>
      <c r="P172">
        <f>(ATAN(N172/('Operating Specs'!$C$23*1000))-ATAN(N172/'Operating Specs'!$C$24)-ATAN(N172/('Operating Specs'!$C$22*1000))-ATAN((N172/('Operating Specs'!$C$27*500*'Operating Specs'!$C$15))/(1-(N172/(0.5*'Operating Specs'!$C$15*1000))^2)))*180/PI()</f>
        <v>-71.31635381134619</v>
      </c>
    </row>
    <row r="173" spans="14:16" x14ac:dyDescent="0.25">
      <c r="N173">
        <v>426.57951880159032</v>
      </c>
      <c r="O173">
        <f>20*LOG((SQRT(1+(N173/('Operating Specs'!$C$23*1000))^2)*SQRT(1+(N173/('Operating Specs'!$C$22*1000))^2)/SQRT(1+(N173/('Operating Specs'!$C$24))^2)/(SQRT((1-N173^2/('Operating Specs'!$C$15*500)^2)^2+(N173/('Operating Specs'!$C$27*'Operating Specs'!$C$15*500))^2)))*Mode!$L$10)</f>
        <v>-3.8938533069092425</v>
      </c>
      <c r="P173">
        <f>(ATAN(N173/('Operating Specs'!$C$23*1000))-ATAN(N173/'Operating Specs'!$C$24)-ATAN(N173/('Operating Specs'!$C$22*1000))-ATAN((N173/('Operating Specs'!$C$27*500*'Operating Specs'!$C$15))/(1-(N173/(0.5*'Operating Specs'!$C$15*1000))^2)))*180/PI()</f>
        <v>-71.670621793971478</v>
      </c>
    </row>
    <row r="174" spans="14:16" x14ac:dyDescent="0.25">
      <c r="N174">
        <v>436.51583224016343</v>
      </c>
      <c r="O174">
        <f>20*LOG((SQRT(1+(N174/('Operating Specs'!$C$23*1000))^2)*SQRT(1+(N174/('Operating Specs'!$C$22*1000))^2)/SQRT(1+(N174/('Operating Specs'!$C$24))^2)/(SQRT((1-N174^2/('Operating Specs'!$C$15*500)^2)^2+(N174/('Operating Specs'!$C$27*'Operating Specs'!$C$15*500))^2)))*Mode!$L$10)</f>
        <v>-4.0761057557738178</v>
      </c>
      <c r="P174">
        <f>(ATAN(N174/('Operating Specs'!$C$23*1000))-ATAN(N174/'Operating Specs'!$C$24)-ATAN(N174/('Operating Specs'!$C$22*1000))-ATAN((N174/('Operating Specs'!$C$27*500*'Operating Specs'!$C$15))/(1-(N174/(0.5*'Operating Specs'!$C$15*1000))^2)))*180/PI()</f>
        <v>-72.017246811474351</v>
      </c>
    </row>
    <row r="175" spans="14:16" x14ac:dyDescent="0.25">
      <c r="N175">
        <v>446.68359215096052</v>
      </c>
      <c r="O175">
        <f>20*LOG((SQRT(1+(N175/('Operating Specs'!$C$23*1000))^2)*SQRT(1+(N175/('Operating Specs'!$C$22*1000))^2)/SQRT(1+(N175/('Operating Specs'!$C$24))^2)/(SQRT((1-N175^2/('Operating Specs'!$C$15*500)^2)^2+(N175/('Operating Specs'!$C$27*'Operating Specs'!$C$15*500))^2)))*Mode!$L$10)</f>
        <v>-4.259050908756322</v>
      </c>
      <c r="P175">
        <f>(ATAN(N175/('Operating Specs'!$C$23*1000))-ATAN(N175/'Operating Specs'!$C$24)-ATAN(N175/('Operating Specs'!$C$22*1000))-ATAN((N175/('Operating Specs'!$C$27*500*'Operating Specs'!$C$15))/(1-(N175/(0.5*'Operating Specs'!$C$15*1000))^2)))*180/PI()</f>
        <v>-72.356288783834955</v>
      </c>
    </row>
    <row r="176" spans="14:16" x14ac:dyDescent="0.25">
      <c r="N176">
        <v>457.08818961487231</v>
      </c>
      <c r="O176">
        <f>20*LOG((SQRT(1+(N176/('Operating Specs'!$C$23*1000))^2)*SQRT(1+(N176/('Operating Specs'!$C$22*1000))^2)/SQRT(1+(N176/('Operating Specs'!$C$24))^2)/(SQRT((1-N176^2/('Operating Specs'!$C$15*500)^2)^2+(N176/('Operating Specs'!$C$27*'Operating Specs'!$C$15*500))^2)))*Mode!$L$10)</f>
        <v>-4.4426608662949789</v>
      </c>
      <c r="P176">
        <f>(ATAN(N176/('Operating Specs'!$C$23*1000))-ATAN(N176/'Operating Specs'!$C$24)-ATAN(N176/('Operating Specs'!$C$22*1000))-ATAN((N176/('Operating Specs'!$C$27*500*'Operating Specs'!$C$15))/(1-(N176/(0.5*'Operating Specs'!$C$15*1000))^2)))*180/PI()</f>
        <v>-72.687810571278035</v>
      </c>
    </row>
    <row r="177" spans="14:16" x14ac:dyDescent="0.25">
      <c r="N177">
        <v>467.7351412871954</v>
      </c>
      <c r="O177">
        <f>20*LOG((SQRT(1+(N177/('Operating Specs'!$C$23*1000))^2)*SQRT(1+(N177/('Operating Specs'!$C$22*1000))^2)/SQRT(1+(N177/('Operating Specs'!$C$24))^2)/(SQRT((1-N177^2/('Operating Specs'!$C$15*500)^2)^2+(N177/('Operating Specs'!$C$27*'Operating Specs'!$C$15*500))^2)))*Mode!$L$10)</f>
        <v>-4.6269084868026482</v>
      </c>
      <c r="P177">
        <f>(ATAN(N177/('Operating Specs'!$C$23*1000))-ATAN(N177/'Operating Specs'!$C$24)-ATAN(N177/('Operating Specs'!$C$22*1000))-ATAN((N177/('Operating Specs'!$C$27*500*'Operating Specs'!$C$15))/(1-(N177/(0.5*'Operating Specs'!$C$15*1000))^2)))*180/PI()</f>
        <v>-73.011877677036665</v>
      </c>
    </row>
    <row r="178" spans="14:16" x14ac:dyDescent="0.25">
      <c r="N178">
        <v>478.63009232263539</v>
      </c>
      <c r="O178">
        <f>20*LOG((SQRT(1+(N178/('Operating Specs'!$C$23*1000))^2)*SQRT(1+(N178/('Operating Specs'!$C$22*1000))^2)/SQRT(1+(N178/('Operating Specs'!$C$24))^2)/(SQRT((1-N178^2/('Operating Specs'!$C$15*500)^2)^2+(N178/('Operating Specs'!$C$27*'Operating Specs'!$C$15*500))^2)))*Mode!$L$10)</f>
        <v>-4.8117673777776986</v>
      </c>
      <c r="P178">
        <f>(ATAN(N178/('Operating Specs'!$C$23*1000))-ATAN(N178/'Operating Specs'!$C$24)-ATAN(N178/('Operating Specs'!$C$22*1000))-ATAN((N178/('Operating Specs'!$C$27*500*'Operating Specs'!$C$15))/(1-(N178/(0.5*'Operating Specs'!$C$15*1000))^2)))*180/PI()</f>
        <v>-73.328557962256866</v>
      </c>
    </row>
    <row r="179" spans="14:16" x14ac:dyDescent="0.25">
      <c r="N179">
        <v>489.77881936844324</v>
      </c>
      <c r="O179">
        <f>20*LOG((SQRT(1+(N179/('Operating Specs'!$C$23*1000))^2)*SQRT(1+(N179/('Operating Specs'!$C$22*1000))^2)/SQRT(1+(N179/('Operating Specs'!$C$24))^2)/(SQRT((1-N179^2/('Operating Specs'!$C$15*500)^2)^2+(N179/('Operating Specs'!$C$27*'Operating Specs'!$C$15*500))^2)))*Mode!$L$10)</f>
        <v>-4.9972118852244742</v>
      </c>
      <c r="P179">
        <f>(ATAN(N179/('Operating Specs'!$C$23*1000))-ATAN(N179/'Operating Specs'!$C$24)-ATAN(N179/('Operating Specs'!$C$22*1000))-ATAN((N179/('Operating Specs'!$C$27*500*'Operating Specs'!$C$15))/(1-(N179/(0.5*'Operating Specs'!$C$15*1000))^2)))*180/PI()</f>
        <v>-73.637921373140387</v>
      </c>
    </row>
    <row r="180" spans="14:16" x14ac:dyDescent="0.25">
      <c r="N180">
        <v>501.18723362726911</v>
      </c>
      <c r="O180">
        <f>20*LOG((SQRT(1+(N180/('Operating Specs'!$C$23*1000))^2)*SQRT(1+(N180/('Operating Specs'!$C$22*1000))^2)/SQRT(1+(N180/('Operating Specs'!$C$24))^2)/(SQRT((1-N180^2/('Operating Specs'!$C$15*500)^2)^2+(N180/('Operating Specs'!$C$27*'Operating Specs'!$C$15*500))^2)))*Mode!$L$10)</f>
        <v>-5.1832170815426206</v>
      </c>
      <c r="P180">
        <f>(ATAN(N180/('Operating Specs'!$C$23*1000))-ATAN(N180/'Operating Specs'!$C$24)-ATAN(N180/('Operating Specs'!$C$22*1000))-ATAN((N180/('Operating Specs'!$C$27*500*'Operating Specs'!$C$15))/(1-(N180/(0.5*'Operating Specs'!$C$15*1000))^2)))*180/PI()</f>
        <v>-73.940039680351248</v>
      </c>
    </row>
    <row r="181" spans="14:16" x14ac:dyDescent="0.25">
      <c r="N181">
        <v>512.86138399136155</v>
      </c>
      <c r="O181">
        <f>20*LOG((SQRT(1+(N181/('Operating Specs'!$C$23*1000))^2)*SQRT(1+(N181/('Operating Specs'!$C$22*1000))^2)/SQRT(1+(N181/('Operating Specs'!$C$24))^2)/(SQRT((1-N181^2/('Operating Specs'!$C$15*500)^2)^2+(N181/('Operating Specs'!$C$27*'Operating Specs'!$C$15*500))^2)))*Mode!$L$10)</f>
        <v>-5.3697587520363417</v>
      </c>
      <c r="P181">
        <f>(ATAN(N181/('Operating Specs'!$C$23*1000))-ATAN(N181/'Operating Specs'!$C$24)-ATAN(N181/('Operating Specs'!$C$22*1000))-ATAN((N181/('Operating Specs'!$C$27*500*'Operating Specs'!$C$15))/(1-(N181/(0.5*'Operating Specs'!$C$15*1000))^2)))*180/PI()</f>
        <v>-74.234986230646598</v>
      </c>
    </row>
    <row r="182" spans="14:16" x14ac:dyDescent="0.25">
      <c r="N182">
        <v>524.80746024976918</v>
      </c>
      <c r="O182">
        <f>20*LOG((SQRT(1+(N182/('Operating Specs'!$C$23*1000))^2)*SQRT(1+(N182/('Operating Specs'!$C$22*1000))^2)/SQRT(1+(N182/('Operating Specs'!$C$24))^2)/(SQRT((1-N182^2/('Operating Specs'!$C$15*500)^2)^2+(N182/('Operating Specs'!$C$27*'Operating Specs'!$C$15*500))^2)))*Mode!$L$10)</f>
        <v>-5.5568133801859707</v>
      </c>
      <c r="P182">
        <f>(ATAN(N182/('Operating Specs'!$C$23*1000))-ATAN(N182/'Operating Specs'!$C$24)-ATAN(N182/('Operating Specs'!$C$22*1000))-ATAN((N182/('Operating Specs'!$C$27*500*'Operating Specs'!$C$15))/(1-(N182/(0.5*'Operating Specs'!$C$15*1000))^2)))*180/PI()</f>
        <v>-74.522835710636372</v>
      </c>
    </row>
    <row r="183" spans="14:16" x14ac:dyDescent="0.25">
      <c r="N183">
        <v>537.03179637024925</v>
      </c>
      <c r="O183">
        <f>20*LOG((SQRT(1+(N183/('Operating Specs'!$C$23*1000))^2)*SQRT(1+(N183/('Operating Specs'!$C$22*1000))^2)/SQRT(1+(N183/('Operating Specs'!$C$24))^2)/(SQRT((1-N183^2/('Operating Specs'!$C$15*500)^2)^2+(N183/('Operating Specs'!$C$27*'Operating Specs'!$C$15*500))^2)))*Mode!$L$10)</f>
        <v>-5.7443581318157548</v>
      </c>
      <c r="P183">
        <f>(ATAN(N183/('Operating Specs'!$C$23*1000))-ATAN(N183/'Operating Specs'!$C$24)-ATAN(N183/('Operating Specs'!$C$22*1000))-ATAN((N183/('Operating Specs'!$C$27*500*'Operating Specs'!$C$15))/(1-(N183/(0.5*'Operating Specs'!$C$15*1000))^2)))*180/PI()</f>
        <v>-74.803663922525274</v>
      </c>
    </row>
    <row r="184" spans="14:16" x14ac:dyDescent="0.25">
      <c r="N184">
        <v>549.54087385762091</v>
      </c>
      <c r="O184">
        <f>20*LOG((SQRT(1+(N184/('Operating Specs'!$C$23*1000))^2)*SQRT(1+(N184/('Operating Specs'!$C$22*1000))^2)/SQRT(1+(N184/('Operating Specs'!$C$24))^2)/(SQRT((1-N184^2/('Operating Specs'!$C$15*500)^2)^2+(N184/('Operating Specs'!$C$27*'Operating Specs'!$C$15*500))^2)))*Mode!$L$10)</f>
        <v>-5.9323708382830711</v>
      </c>
      <c r="P184">
        <f>(ATAN(N184/('Operating Specs'!$C$23*1000))-ATAN(N184/'Operating Specs'!$C$24)-ATAN(N184/('Operating Specs'!$C$22*1000))-ATAN((N184/('Operating Specs'!$C$27*500*'Operating Specs'!$C$15))/(1-(N184/(0.5*'Operating Specs'!$C$15*1000))^2)))*180/PI()</f>
        <v>-75.077547571648736</v>
      </c>
    </row>
    <row r="185" spans="14:16" x14ac:dyDescent="0.25">
      <c r="N185">
        <v>562.34132519034529</v>
      </c>
      <c r="O185">
        <f>20*LOG((SQRT(1+(N185/('Operating Specs'!$C$23*1000))^2)*SQRT(1+(N185/('Operating Specs'!$C$22*1000))^2)/SQRT(1+(N185/('Operating Specs'!$C$24))^2)/(SQRT((1-N185^2/('Operating Specs'!$C$15*500)^2)^2+(N185/('Operating Specs'!$C$27*'Operating Specs'!$C$15*500))^2)))*Mode!$L$10)</f>
        <v>-6.1208299788056557</v>
      </c>
      <c r="P185">
        <f>(ATAN(N185/('Operating Specs'!$C$23*1000))-ATAN(N185/'Operating Specs'!$C$24)-ATAN(N185/('Operating Specs'!$C$22*1000))-ATAN((N185/('Operating Specs'!$C$27*500*'Operating Specs'!$C$15))/(1-(N185/(0.5*'Operating Specs'!$C$15*1000))^2)))*180/PI()</f>
        <v>-75.344564065575938</v>
      </c>
    </row>
    <row r="186" spans="14:16" x14ac:dyDescent="0.25">
      <c r="N186">
        <v>575.43993733715297</v>
      </c>
      <c r="O186">
        <f>20*LOG((SQRT(1+(N186/('Operating Specs'!$C$23*1000))^2)*SQRT(1+(N186/('Operating Specs'!$C$22*1000))^2)/SQRT(1+(N186/('Operating Specs'!$C$24))^2)/(SQRT((1-N186^2/('Operating Specs'!$C$15*500)^2)^2+(N186/('Operating Specs'!$C$27*'Operating Specs'!$C$15*500))^2)))*Mode!$L$10)</f>
        <v>-6.3097146620351001</v>
      </c>
      <c r="P186">
        <f>(ATAN(N186/('Operating Specs'!$C$23*1000))-ATAN(N186/'Operating Specs'!$C$24)-ATAN(N186/('Operating Specs'!$C$22*1000))-ATAN((N186/('Operating Specs'!$C$27*500*'Operating Specs'!$C$15))/(1-(N186/(0.5*'Operating Specs'!$C$15*1000))^2)))*180/PI()</f>
        <v>-75.604791324523219</v>
      </c>
    </row>
    <row r="187" spans="14:16" x14ac:dyDescent="0.25">
      <c r="N187">
        <v>588.84365535558493</v>
      </c>
      <c r="O187">
        <f>20*LOG((SQRT(1+(N187/('Operating Specs'!$C$23*1000))^2)*SQRT(1+(N187/('Operating Specs'!$C$22*1000))^2)/SQRT(1+(N187/('Operating Specs'!$C$24))^2)/(SQRT((1-N187^2/('Operating Specs'!$C$15*500)^2)^2+(N187/('Operating Specs'!$C$27*'Operating Specs'!$C$15*500))^2)))*Mode!$L$10)</f>
        <v>-6.4990046069763707</v>
      </c>
      <c r="P187">
        <f>(ATAN(N187/('Operating Specs'!$C$23*1000))-ATAN(N187/'Operating Specs'!$C$24)-ATAN(N187/('Operating Specs'!$C$22*1000))-ATAN((N187/('Operating Specs'!$C$27*500*'Operating Specs'!$C$15))/(1-(N187/(0.5*'Operating Specs'!$C$15*1000))^2)))*180/PI()</f>
        <v>-75.85830760279454</v>
      </c>
    </row>
    <row r="188" spans="14:16" x14ac:dyDescent="0.25">
      <c r="N188">
        <v>602.55958607435355</v>
      </c>
      <c r="O188">
        <f>20*LOG((SQRT(1+(N188/('Operating Specs'!$C$23*1000))^2)*SQRT(1+(N188/('Operating Specs'!$C$22*1000))^2)/SQRT(1+(N188/('Operating Specs'!$C$24))^2)/(SQRT((1-N188^2/('Operating Specs'!$C$15*500)^2)^2+(N188/('Operating Specs'!$C$27*'Operating Specs'!$C$15*500))^2)))*Mode!$L$10)</f>
        <v>-6.688680123345355</v>
      </c>
      <c r="P188">
        <f>(ATAN(N188/('Operating Specs'!$C$23*1000))-ATAN(N188/'Operating Specs'!$C$24)-ATAN(N188/('Operating Specs'!$C$22*1000))-ATAN((N188/('Operating Specs'!$C$27*500*'Operating Specs'!$C$15))/(1-(N188/(0.5*'Operating Specs'!$C$15*1000))^2)))*180/PI()</f>
        <v>-76.10519132094457</v>
      </c>
    </row>
    <row r="189" spans="14:16" x14ac:dyDescent="0.25">
      <c r="N189">
        <v>616.59500186147773</v>
      </c>
      <c r="O189">
        <f>20*LOG((SQRT(1+(N189/('Operating Specs'!$C$23*1000))^2)*SQRT(1+(N189/('Operating Specs'!$C$22*1000))^2)/SQRT(1+(N189/('Operating Specs'!$C$24))^2)/(SQRT((1-N189^2/('Operating Specs'!$C$15*500)^2)^2+(N189/('Operating Specs'!$C$27*'Operating Specs'!$C$15*500))^2)))*Mode!$L$10)</f>
        <v>-6.8787220914482372</v>
      </c>
      <c r="P189">
        <f>(ATAN(N189/('Operating Specs'!$C$23*1000))-ATAN(N189/'Operating Specs'!$C$24)-ATAN(N189/('Operating Specs'!$C$22*1000))-ATAN((N189/('Operating Specs'!$C$27*500*'Operating Specs'!$C$15))/(1-(N189/(0.5*'Operating Specs'!$C$15*1000))^2)))*180/PI()</f>
        <v>-76.345520908344412</v>
      </c>
    </row>
    <row r="190" spans="14:16" x14ac:dyDescent="0.25">
      <c r="N190">
        <v>630.95734448018868</v>
      </c>
      <c r="O190">
        <f>20*LOG((SQRT(1+(N190/('Operating Specs'!$C$23*1000))^2)*SQRT(1+(N190/('Operating Specs'!$C$22*1000))^2)/SQRT(1+(N190/('Operating Specs'!$C$24))^2)/(SQRT((1-N190^2/('Operating Specs'!$C$15*500)^2)^2+(N190/('Operating Specs'!$C$27*'Operating Specs'!$C$15*500))^2)))*Mode!$L$10)</f>
        <v>-7.069111941659342</v>
      </c>
      <c r="P190">
        <f>(ATAN(N190/('Operating Specs'!$C$23*1000))-ATAN(N190/'Operating Specs'!$C$24)-ATAN(N190/('Operating Specs'!$C$22*1000))-ATAN((N190/('Operating Specs'!$C$27*500*'Operating Specs'!$C$15))/(1-(N190/(0.5*'Operating Specs'!$C$15*1000))^2)))*180/PI()</f>
        <v>-76.579374655816693</v>
      </c>
    </row>
    <row r="191" spans="14:16" x14ac:dyDescent="0.25">
      <c r="N191">
        <v>645.65422903465083</v>
      </c>
      <c r="O191">
        <f>20*LOG((SQRT(1+(N191/('Operating Specs'!$C$23*1000))^2)*SQRT(1+(N191/('Operating Specs'!$C$22*1000))^2)/SQRT(1+(N191/('Operating Specs'!$C$24))^2)/(SQRT((1-N191^2/('Operating Specs'!$C$15*500)^2)^2+(N191/('Operating Specs'!$C$27*'Operating Specs'!$C$15*500))^2)))*Mode!$L$10)</f>
        <v>-7.2598316335665487</v>
      </c>
      <c r="P191">
        <f>(ATAN(N191/('Operating Specs'!$C$23*1000))-ATAN(N191/'Operating Specs'!$C$24)-ATAN(N191/('Operating Specs'!$C$22*1000))-ATAN((N191/('Operating Specs'!$C$27*500*'Operating Specs'!$C$15))/(1-(N191/(0.5*'Operating Specs'!$C$15*1000))^2)))*180/PI()</f>
        <v>-76.806830577999293</v>
      </c>
    </row>
    <row r="192" spans="14:16" x14ac:dyDescent="0.25">
      <c r="N192">
        <v>660.69344800759109</v>
      </c>
      <c r="O192">
        <f>20*LOG((SQRT(1+(N192/('Operating Specs'!$C$23*1000))^2)*SQRT(1+(N192/('Operating Specs'!$C$22*1000))^2)/SQRT(1+(N192/('Operating Specs'!$C$24))^2)/(SQRT((1-N192^2/('Operating Specs'!$C$15*500)^2)^2+(N192/('Operating Specs'!$C$27*'Operating Specs'!$C$15*500))^2)))*Mode!$L$10)</f>
        <v>-7.4508636348466499</v>
      </c>
      <c r="P192">
        <f>(ATAN(N192/('Operating Specs'!$C$23*1000))-ATAN(N192/'Operating Specs'!$C$24)-ATAN(N192/('Operating Specs'!$C$22*1000))-ATAN((N192/('Operating Specs'!$C$27*500*'Operating Specs'!$C$15))/(1-(N192/(0.5*'Operating Specs'!$C$15*1000))^2)))*180/PI()</f>
        <v>-77.027966285090628</v>
      </c>
    </row>
    <row r="193" spans="14:16" x14ac:dyDescent="0.25">
      <c r="N193">
        <v>676.08297539197679</v>
      </c>
      <c r="O193">
        <f>20*LOG((SQRT(1+(N193/('Operating Specs'!$C$23*1000))^2)*SQRT(1+(N193/('Operating Specs'!$C$22*1000))^2)/SQRT(1+(N193/('Operating Specs'!$C$24))^2)/(SQRT((1-N193^2/('Operating Specs'!$C$15*500)^2)^2+(N193/('Operating Specs'!$C$27*'Operating Specs'!$C$15*500))^2)))*Mode!$L$10)</f>
        <v>-7.6421908999263755</v>
      </c>
      <c r="P193">
        <f>(ATAN(N193/('Operating Specs'!$C$23*1000))-ATAN(N193/'Operating Specs'!$C$24)-ATAN(N193/('Operating Specs'!$C$22*1000))-ATAN((N193/('Operating Specs'!$C$27*500*'Operating Specs'!$C$15))/(1-(N193/(0.5*'Operating Specs'!$C$15*1000))^2)))*180/PI()</f>
        <v>-77.242858863628243</v>
      </c>
    </row>
    <row r="194" spans="14:16" x14ac:dyDescent="0.25">
      <c r="N194">
        <v>691.83097091893126</v>
      </c>
      <c r="O194">
        <f>20*LOG((SQRT(1+(N194/('Operating Specs'!$C$23*1000))^2)*SQRT(1+(N194/('Operating Specs'!$C$22*1000))^2)/SQRT(1+(N194/('Operating Specs'!$C$24))^2)/(SQRT((1-N194^2/('Operating Specs'!$C$15*500)^2)^2+(N194/('Operating Specs'!$C$27*'Operating Specs'!$C$15*500))^2)))*Mode!$L$10)</f>
        <v>-7.8337968484785101</v>
      </c>
      <c r="P194">
        <f>(ATAN(N194/('Operating Specs'!$C$23*1000))-ATAN(N194/'Operating Specs'!$C$24)-ATAN(N194/('Operating Specs'!$C$22*1000))-ATAN((N194/('Operating Specs'!$C$27*500*'Operating Specs'!$C$15))/(1-(N194/(0.5*'Operating Specs'!$C$15*1000))^2)))*180/PI()</f>
        <v>-77.451584765952774</v>
      </c>
    </row>
    <row r="195" spans="14:16" x14ac:dyDescent="0.25">
      <c r="N195">
        <v>707.94578438413259</v>
      </c>
      <c r="O195">
        <f>20*LOG((SQRT(1+(N195/('Operating Specs'!$C$23*1000))^2)*SQRT(1+(N195/('Operating Specs'!$C$22*1000))^2)/SQRT(1+(N195/('Operating Specs'!$C$24))^2)/(SQRT((1-N195^2/('Operating Specs'!$C$15*500)^2)^2+(N195/('Operating Specs'!$C$27*'Operating Specs'!$C$15*500))^2)))*Mode!$L$10)</f>
        <v>-8.0256653437967174</v>
      </c>
      <c r="P195">
        <f>(ATAN(N195/('Operating Specs'!$C$23*1000))-ATAN(N195/'Operating Specs'!$C$24)-ATAN(N195/('Operating Specs'!$C$22*1000))-ATAN((N195/('Operating Specs'!$C$27*500*'Operating Specs'!$C$15))/(1-(N195/(0.5*'Operating Specs'!$C$15*1000))^2)))*180/PI()</f>
        <v>-77.654219708011794</v>
      </c>
    </row>
    <row r="196" spans="14:16" x14ac:dyDescent="0.25">
      <c r="N196">
        <v>724.43596007498434</v>
      </c>
      <c r="O196">
        <f>20*LOG((SQRT(1+(N196/('Operating Specs'!$C$23*1000))^2)*SQRT(1+(N196/('Operating Specs'!$C$22*1000))^2)/SQRT(1+(N196/('Operating Specs'!$C$24))^2)/(SQRT((1-N196^2/('Operating Specs'!$C$15*500)^2)^2+(N196/('Operating Specs'!$C$27*'Operating Specs'!$C$15*500))^2)))*Mode!$L$10)</f>
        <v>-8.2177806710869046</v>
      </c>
      <c r="P196">
        <f>(ATAN(N196/('Operating Specs'!$C$23*1000))-ATAN(N196/'Operating Specs'!$C$24)-ATAN(N196/('Operating Specs'!$C$22*1000))-ATAN((N196/('Operating Specs'!$C$27*500*'Operating Specs'!$C$15))/(1-(N196/(0.5*'Operating Specs'!$C$15*1000))^2)))*180/PI()</f>
        <v>-77.850838575164062</v>
      </c>
    </row>
    <row r="197" spans="14:16" x14ac:dyDescent="0.25">
      <c r="N197">
        <v>741.3102413009118</v>
      </c>
      <c r="O197">
        <f>20*LOG((SQRT(1+(N197/('Operating Specs'!$C$23*1000))^2)*SQRT(1+(N197/('Operating Specs'!$C$22*1000))^2)/SQRT(1+(N197/('Operating Specs'!$C$24))^2)/(SQRT((1-N197^2/('Operating Specs'!$C$15*500)^2)^2+(N197/('Operating Specs'!$C$27*'Operating Specs'!$C$15*500))^2)))*Mode!$L$10)</f>
        <v>-8.4101275157080675</v>
      </c>
      <c r="P197">
        <f>(ATAN(N197/('Operating Specs'!$C$23*1000))-ATAN(N197/'Operating Specs'!$C$24)-ATAN(N197/('Operating Specs'!$C$22*1000))-ATAN((N197/('Operating Specs'!$C$27*500*'Operating Specs'!$C$15))/(1-(N197/(0.5*'Operating Specs'!$C$15*1000))^2)))*180/PI()</f>
        <v>-78.041515335650857</v>
      </c>
    </row>
    <row r="198" spans="14:16" x14ac:dyDescent="0.25">
      <c r="N198">
        <v>758.57757502917775</v>
      </c>
      <c r="O198">
        <f>20*LOG((SQRT(1+(N198/('Operating Specs'!$C$23*1000))^2)*SQRT(1+(N198/('Operating Specs'!$C$22*1000))^2)/SQRT(1+(N198/('Operating Specs'!$C$24))^2)/(SQRT((1-N198^2/('Operating Specs'!$C$15*500)^2)^2+(N198/('Operating Specs'!$C$27*'Operating Specs'!$C$15*500))^2)))*Mode!$L$10)</f>
        <v>-8.6026909413901311</v>
      </c>
      <c r="P198">
        <f>(ATAN(N198/('Operating Specs'!$C$23*1000))-ATAN(N198/'Operating Specs'!$C$24)-ATAN(N198/('Operating Specs'!$C$22*1000))-ATAN((N198/('Operating Specs'!$C$27*500*'Operating Specs'!$C$15))/(1-(N198/(0.5*'Operating Specs'!$C$15*1000))^2)))*180/PI()</f>
        <v>-78.226322961410077</v>
      </c>
    </row>
    <row r="199" spans="14:16" x14ac:dyDescent="0.25">
      <c r="N199">
        <v>776.24711662868572</v>
      </c>
      <c r="O199">
        <f>20*LOG((SQRT(1+(N199/('Operating Specs'!$C$23*1000))^2)*SQRT(1+(N199/('Operating Specs'!$C$22*1000))^2)/SQRT(1+(N199/('Operating Specs'!$C$24))^2)/(SQRT((1-N199^2/('Operating Specs'!$C$15*500)^2)^2+(N199/('Operating Specs'!$C$27*'Operating Specs'!$C$15*500))^2)))*Mode!$L$10)</f>
        <v>-8.7954563684522391</v>
      </c>
      <c r="P199">
        <f>(ATAN(N199/('Operating Specs'!$C$23*1000))-ATAN(N199/'Operating Specs'!$C$24)-ATAN(N199/('Operating Specs'!$C$22*1000))-ATAN((N199/('Operating Specs'!$C$27*500*'Operating Specs'!$C$15))/(1-(N199/(0.5*'Operating Specs'!$C$15*1000))^2)))*180/PI()</f>
        <v>-78.405333355918671</v>
      </c>
    </row>
    <row r="200" spans="14:16" x14ac:dyDescent="0.25">
      <c r="N200">
        <v>794.32823472427515</v>
      </c>
      <c r="O200">
        <f>20*LOG((SQRT(1+(N200/('Operating Specs'!$C$23*1000))^2)*SQRT(1+(N200/('Operating Specs'!$C$22*1000))^2)/SQRT(1+(N200/('Operating Specs'!$C$24))^2)/(SQRT((1-N200^2/('Operating Specs'!$C$15*500)^2)^2+(N200/('Operating Specs'!$C$27*'Operating Specs'!$C$15*500))^2)))*Mode!$L$10)</f>
        <v>-8.988409552040169</v>
      </c>
      <c r="P200">
        <f>(ATAN(N200/('Operating Specs'!$C$23*1000))-ATAN(N200/'Operating Specs'!$C$24)-ATAN(N200/('Operating Specs'!$C$22*1000))-ATAN((N200/('Operating Specs'!$C$27*500*'Operating Specs'!$C$15))/(1-(N200/(0.5*'Operating Specs'!$C$15*1000))^2)))*180/PI()</f>
        <v>-78.57861728876027</v>
      </c>
    </row>
    <row r="201" spans="14:16" x14ac:dyDescent="0.25">
      <c r="N201">
        <v>812.83051616409261</v>
      </c>
      <c r="O201">
        <f>20*LOG((SQRT(1+(N201/('Operating Specs'!$C$23*1000))^2)*SQRT(1+(N201/('Operating Specs'!$C$22*1000))^2)/SQRT(1+(N201/('Operating Specs'!$C$24))^2)/(SQRT((1-N201^2/('Operating Specs'!$C$15*500)^2)^2+(N201/('Operating Specs'!$C$27*'Operating Specs'!$C$15*500))^2)))*Mode!$L$10)</f>
        <v>-9.1815365603979817</v>
      </c>
      <c r="P201">
        <f>(ATAN(N201/('Operating Specs'!$C$23*1000))-ATAN(N201/'Operating Specs'!$C$24)-ATAN(N201/('Operating Specs'!$C$22*1000))-ATAN((N201/('Operating Specs'!$C$27*500*'Operating Specs'!$C$15))/(1-(N201/(0.5*'Operating Specs'!$C$15*1000))^2)))*180/PI()</f>
        <v>-78.746244336627129</v>
      </c>
    </row>
    <row r="202" spans="14:16" x14ac:dyDescent="0.25">
      <c r="N202">
        <v>831.76377110266412</v>
      </c>
      <c r="O202">
        <f>20*LOG((SQRT(1+(N202/('Operating Specs'!$C$23*1000))^2)*SQRT(1+(N202/('Operating Specs'!$C$22*1000))^2)/SQRT(1+(N202/('Operating Specs'!$C$24))^2)/(SQRT((1-N202^2/('Operating Specs'!$C$15*500)^2)^2+(N202/('Operating Specs'!$C$27*'Operating Specs'!$C$15*500))^2)))*Mode!$L$10)</f>
        <v>-9.3748237531848808</v>
      </c>
      <c r="P202">
        <f>(ATAN(N202/('Operating Specs'!$C$23*1000))-ATAN(N202/'Operating Specs'!$C$24)-ATAN(N202/('Operating Specs'!$C$22*1000))-ATAN((N202/('Operating Specs'!$C$27*500*'Operating Specs'!$C$15))/(1-(N202/(0.5*'Operating Specs'!$C$15*1000))^2)))*180/PI()</f>
        <v>-78.908282830478171</v>
      </c>
    </row>
    <row r="203" spans="14:16" x14ac:dyDescent="0.25">
      <c r="N203">
        <v>851.13803820236933</v>
      </c>
      <c r="O203">
        <f>20*LOG((SQRT(1+(N203/('Operating Specs'!$C$23*1000))^2)*SQRT(1+(N203/('Operating Specs'!$C$22*1000))^2)/SQRT(1+(N203/('Operating Specs'!$C$24))^2)/(SQRT((1-N203^2/('Operating Specs'!$C$15*500)^2)^2+(N203/('Operating Specs'!$C$27*'Operating Specs'!$C$15*500))^2)))*Mode!$L$10)</f>
        <v>-9.5682577598453129</v>
      </c>
      <c r="P203">
        <f>(ATAN(N203/('Operating Specs'!$C$23*1000))-ATAN(N203/'Operating Specs'!$C$24)-ATAN(N203/('Operating Specs'!$C$22*1000))-ATAN((N203/('Operating Specs'!$C$27*500*'Operating Specs'!$C$15))/(1-(N203/(0.5*'Operating Specs'!$C$15*1000))^2)))*180/PI()</f>
        <v>-79.064799808589882</v>
      </c>
    </row>
    <row r="204" spans="14:16" x14ac:dyDescent="0.25">
      <c r="N204">
        <v>870.96358995607341</v>
      </c>
      <c r="O204">
        <f>20*LOG((SQRT(1+(N204/('Operating Specs'!$C$23*1000))^2)*SQRT(1+(N204/('Operating Specs'!$C$22*1000))^2)/SQRT(1+(N204/('Operating Specs'!$C$24))^2)/(SQRT((1-N204^2/('Operating Specs'!$C$15*500)^2)^2+(N204/('Operating Specs'!$C$27*'Operating Specs'!$C$15*500))^2)))*Mode!$L$10)</f>
        <v>-9.7618254580366575</v>
      </c>
      <c r="P204">
        <f>(ATAN(N204/('Operating Specs'!$C$23*1000))-ATAN(N204/'Operating Specs'!$C$24)-ATAN(N204/('Operating Specs'!$C$22*1000))-ATAN((N204/('Operating Specs'!$C$27*500*'Operating Specs'!$C$15))/(1-(N204/(0.5*'Operating Specs'!$C$15*1000))^2)))*180/PI()</f>
        <v>-79.215860975250038</v>
      </c>
    </row>
    <row r="205" spans="14:16" x14ac:dyDescent="0.25">
      <c r="N205">
        <v>891.25093813373792</v>
      </c>
      <c r="O205">
        <f>20*LOG((SQRT(1+(N205/('Operating Specs'!$C$23*1000))^2)*SQRT(1+(N205/('Operating Specs'!$C$22*1000))^2)/SQRT(1+(N205/('Operating Specs'!$C$24))^2)/(SQRT((1-N205^2/('Operating Specs'!$C$15*500)^2)^2+(N205/('Operating Specs'!$C$27*'Operating Specs'!$C$15*500))^2)))*Mode!$L$10)</f>
        <v>-9.9555139521164406</v>
      </c>
      <c r="P205">
        <f>(ATAN(N205/('Operating Specs'!$C$23*1000))-ATAN(N205/'Operating Specs'!$C$24)-ATAN(N205/('Operating Specs'!$C$22*1000))-ATAN((N205/('Operating Specs'!$C$27*500*'Operating Specs'!$C$15))/(1-(N205/(0.5*'Operating Specs'!$C$15*1000))^2)))*180/PI()</f>
        <v>-79.361530664860126</v>
      </c>
    </row>
    <row r="206" spans="14:16" x14ac:dyDescent="0.25">
      <c r="N206">
        <v>912.01083935590179</v>
      </c>
      <c r="O206">
        <f>20*LOG((SQRT(1+(N206/('Operating Specs'!$C$23*1000))^2)*SQRT(1+(N206/('Operating Specs'!$C$22*1000))^2)/SQRT(1+(N206/('Operating Specs'!$C$24))^2)/(SQRT((1-N206^2/('Operating Specs'!$C$15*500)^2)^2+(N206/('Operating Specs'!$C$27*'Operating Specs'!$C$15*500))^2)))*Mode!$L$10)</f>
        <v>-10.149310551687966</v>
      </c>
      <c r="P206">
        <f>(ATAN(N206/('Operating Specs'!$C$23*1000))-ATAN(N206/'Operating Specs'!$C$24)-ATAN(N206/('Operating Specs'!$C$22*1000))-ATAN((N206/('Operating Specs'!$C$27*500*'Operating Specs'!$C$15))/(1-(N206/(0.5*'Operating Specs'!$C$15*1000))^2)))*180/PI()</f>
        <v>-79.501871811227431</v>
      </c>
    </row>
    <row r="207" spans="14:16" x14ac:dyDescent="0.25">
      <c r="N207">
        <v>933.25430079698299</v>
      </c>
      <c r="O207">
        <f>20*LOG((SQRT(1+(N207/('Operating Specs'!$C$23*1000))^2)*SQRT(1+(N207/('Operating Specs'!$C$22*1000))^2)/SQRT(1+(N207/('Operating Specs'!$C$24))^2)/(SQRT((1-N207^2/('Operating Specs'!$C$15*500)^2)^2+(N207/('Operating Specs'!$C$27*'Operating Specs'!$C$15*500))^2)))*Mode!$L$10)</f>
        <v>-10.343202750201041</v>
      </c>
      <c r="P207">
        <f>(ATAN(N207/('Operating Specs'!$C$23*1000))-ATAN(N207/'Operating Specs'!$C$24)-ATAN(N207/('Operating Specs'!$C$22*1000))-ATAN((N207/('Operating Specs'!$C$27*500*'Operating Specs'!$C$15))/(1-(N207/(0.5*'Operating Specs'!$C$15*1000))^2)))*180/PI()</f>
        <v>-79.636945921843548</v>
      </c>
    </row>
    <row r="208" spans="14:16" x14ac:dyDescent="0.25">
      <c r="N208">
        <v>954.99258602142754</v>
      </c>
      <c r="O208">
        <f>20*LOG((SQRT(1+(N208/('Operating Specs'!$C$23*1000))^2)*SQRT(1+(N208/('Operating Specs'!$C$22*1000))^2)/SQRT(1+(N208/('Operating Specs'!$C$24))^2)/(SQRT((1-N208^2/('Operating Specs'!$C$15*500)^2)^2+(N208/('Operating Specs'!$C$27*'Operating Specs'!$C$15*500))^2)))*Mode!$L$10)</f>
        <v>-10.537178203602146</v>
      </c>
      <c r="P208">
        <f>(ATAN(N208/('Operating Specs'!$C$23*1000))-ATAN(N208/'Operating Specs'!$C$24)-ATAN(N208/('Operating Specs'!$C$22*1000))-ATAN((N208/('Operating Specs'!$C$27*500*'Operating Specs'!$C$15))/(1-(N208/(0.5*'Operating Specs'!$C$15*1000))^2)))*180/PI()</f>
        <v>-79.766813056961752</v>
      </c>
    </row>
    <row r="209" spans="14:16" x14ac:dyDescent="0.25">
      <c r="N209">
        <v>977.23722095580194</v>
      </c>
      <c r="O209">
        <f>20*LOG((SQRT(1+(N209/('Operating Specs'!$C$23*1000))^2)*SQRT(1+(N209/('Operating Specs'!$C$22*1000))^2)/SQRT(1+(N209/('Operating Specs'!$C$24))^2)/(SQRT((1-N209^2/('Operating Specs'!$C$15*500)^2)^2+(N209/('Operating Specs'!$C$27*'Operating Specs'!$C$15*500))^2)))*Mode!$L$10)</f>
        <v>-10.731224709026472</v>
      </c>
      <c r="P209">
        <f>(ATAN(N209/('Operating Specs'!$C$23*1000))-ATAN(N209/'Operating Specs'!$C$24)-ATAN(N209/('Operating Specs'!$C$22*1000))-ATAN((N209/('Operating Specs'!$C$27*500*'Operating Specs'!$C$15))/(1-(N209/(0.5*'Operating Specs'!$C$15*1000))^2)))*180/PI()</f>
        <v>-79.891531813302706</v>
      </c>
    </row>
    <row r="210" spans="14:16" x14ac:dyDescent="0.25">
      <c r="N210">
        <v>1000</v>
      </c>
      <c r="O210">
        <f>20*LOG((SQRT(1+(N210/('Operating Specs'!$C$23*1000))^2)*SQRT(1+(N210/('Operating Specs'!$C$22*1000))^2)/SQRT(1+(N210/('Operating Specs'!$C$24))^2)/(SQRT((1-N210^2/('Operating Specs'!$C$15*500)^2)^2+(N210/('Operating Specs'!$C$27*'Operating Specs'!$C$15*500))^2)))*Mode!$L$10)</f>
        <v>-10.925330183522469</v>
      </c>
      <c r="P210">
        <f>(ATAN(N210/('Operating Specs'!$C$23*1000))-ATAN(N210/'Operating Specs'!$C$24)-ATAN(N210/('Operating Specs'!$C$22*1000))-ATAN((N210/('Operating Specs'!$C$27*500*'Operating Specs'!$C$15))/(1-(N210/(0.5*'Operating Specs'!$C$15*1000))^2)))*180/PI()</f>
        <v>-80.011159312233275</v>
      </c>
    </row>
    <row r="211" spans="14:16" x14ac:dyDescent="0.25">
      <c r="N211">
        <v>1023.2929922807541</v>
      </c>
      <c r="O211">
        <f>20*LOG((SQRT(1+(N211/('Operating Specs'!$C$23*1000))^2)*SQRT(1+(N211/('Operating Specs'!$C$22*1000))^2)/SQRT(1+(N211/('Operating Specs'!$C$24))^2)/(SQRT((1-N211^2/('Operating Specs'!$C$15*500)^2)^2+(N211/('Operating Specs'!$C$27*'Operating Specs'!$C$15*500))^2)))*Mode!$L$10)</f>
        <v>-11.119482642797369</v>
      </c>
      <c r="P211">
        <f>(ATAN(N211/('Operating Specs'!$C$23*1000))-ATAN(N211/'Operating Specs'!$C$24)-ATAN(N211/('Operating Specs'!$C$22*1000))-ATAN((N211/('Operating Specs'!$C$27*500*'Operating Specs'!$C$15))/(1-(N211/(0.5*'Operating Specs'!$C$15*1000))^2)))*180/PI()</f>
        <v>-80.125751192280291</v>
      </c>
    </row>
    <row r="212" spans="14:16" x14ac:dyDescent="0.25">
      <c r="N212">
        <v>1047.1285480508993</v>
      </c>
      <c r="O212">
        <f>20*LOG((SQRT(1+(N212/('Operating Specs'!$C$23*1000))^2)*SQRT(1+(N212/('Operating Specs'!$C$22*1000))^2)/SQRT(1+(N212/('Operating Specs'!$C$24))^2)/(SQRT((1-N212^2/('Operating Specs'!$C$15*500)^2)^2+(N212/('Operating Specs'!$C$27*'Operating Specs'!$C$15*500))^2)))*Mode!$L$10)</f>
        <v>-11.313670179972403</v>
      </c>
      <c r="P212">
        <f>(ATAN(N212/('Operating Specs'!$C$23*1000))-ATAN(N212/'Operating Specs'!$C$24)-ATAN(N212/('Operating Specs'!$C$22*1000))-ATAN((N212/('Operating Specs'!$C$27*500*'Operating Specs'!$C$15))/(1-(N212/(0.5*'Operating Specs'!$C$15*1000))^2)))*180/PI()</f>
        <v>-80.235361605857975</v>
      </c>
    </row>
    <row r="213" spans="14:16" x14ac:dyDescent="0.25">
      <c r="N213">
        <v>1071.5193052376062</v>
      </c>
      <c r="O213">
        <f>20*LOG((SQRT(1+(N213/('Operating Specs'!$C$23*1000))^2)*SQRT(1+(N213/('Operating Specs'!$C$22*1000))^2)/SQRT(1+(N213/('Operating Specs'!$C$24))^2)/(SQRT((1-N213^2/('Operating Specs'!$C$15*500)^2)^2+(N213/('Operating Specs'!$C$27*'Operating Specs'!$C$15*500))^2)))*Mode!$L$10)</f>
        <v>-11.507880944332367</v>
      </c>
      <c r="P213">
        <f>(ATAN(N213/('Operating Specs'!$C$23*1000))-ATAN(N213/'Operating Specs'!$C$24)-ATAN(N213/('Operating Specs'!$C$22*1000))-ATAN((N213/('Operating Specs'!$C$27*500*'Operating Specs'!$C$15))/(1-(N213/(0.5*'Operating Specs'!$C$15*1000))^2)))*180/PI()</f>
        <v>-80.340043220102984</v>
      </c>
    </row>
    <row r="214" spans="14:16" x14ac:dyDescent="0.25">
      <c r="N214">
        <v>1096.4781961431847</v>
      </c>
      <c r="O214">
        <f>20*LOG((SQRT(1+(N214/('Operating Specs'!$C$23*1000))^2)*SQRT(1+(N214/('Operating Specs'!$C$22*1000))^2)/SQRT(1+(N214/('Operating Specs'!$C$24))^2)/(SQRT((1-N214^2/('Operating Specs'!$C$15*500)^2)^2+(N214/('Operating Specs'!$C$27*'Operating Specs'!$C$15*500))^2)))*Mode!$L$10)</f>
        <v>-11.702103120055931</v>
      </c>
      <c r="P214">
        <f>(ATAN(N214/('Operating Specs'!$C$23*1000))-ATAN(N214/'Operating Specs'!$C$24)-ATAN(N214/('Operating Specs'!$C$22*1000))-ATAN((N214/('Operating Specs'!$C$27*500*'Operating Specs'!$C$15))/(1-(N214/(0.5*'Operating Specs'!$C$15*1000))^2)))*180/PI()</f>
        <v>-80.439847221729295</v>
      </c>
    </row>
    <row r="215" spans="14:16" x14ac:dyDescent="0.25">
      <c r="N215">
        <v>1122.0184543019632</v>
      </c>
      <c r="O215">
        <f>20*LOG((SQRT(1+(N215/('Operating Specs'!$C$23*1000))^2)*SQRT(1+(N215/('Operating Specs'!$C$22*1000))^2)/SQRT(1+(N215/('Operating Specs'!$C$24))^2)/(SQRT((1-N215^2/('Operating Specs'!$C$15*500)^2)^2+(N215/('Operating Specs'!$C$27*'Operating Specs'!$C$15*500))^2)))*Mode!$L$10)</f>
        <v>-11.896324904910326</v>
      </c>
      <c r="P215">
        <f>(ATAN(N215/('Operating Specs'!$C$23*1000))-ATAN(N215/'Operating Specs'!$C$24)-ATAN(N215/('Operating Specs'!$C$22*1000))-ATAN((N215/('Operating Specs'!$C$27*500*'Operating Specs'!$C$15))/(1-(N215/(0.5*'Operating Specs'!$C$15*1000))^2)))*180/PI()</f>
        <v>-80.534823325830118</v>
      </c>
    </row>
    <row r="216" spans="14:16" x14ac:dyDescent="0.25">
      <c r="N216">
        <v>1148.1536214968821</v>
      </c>
      <c r="O216">
        <f>20*LOG((SQRT(1+(N216/('Operating Specs'!$C$23*1000))^2)*SQRT(1+(N216/('Operating Specs'!$C$22*1000))^2)/SQRT(1+(N216/('Operating Specs'!$C$24))^2)/(SQRT((1-N216^2/('Operating Specs'!$C$15*500)^2)^2+(N216/('Operating Specs'!$C$27*'Operating Specs'!$C$15*500))^2)))*Mode!$L$10)</f>
        <v>-12.09053448889402</v>
      </c>
      <c r="P216">
        <f>(ATAN(N216/('Operating Specs'!$C$23*1000))-ATAN(N216/'Operating Specs'!$C$24)-ATAN(N216/('Operating Specs'!$C$22*1000))-ATAN((N216/('Operating Specs'!$C$27*500*'Operating Specs'!$C$15))/(1-(N216/(0.5*'Operating Specs'!$C$15*1000))^2)))*180/PI()</f>
        <v>-80.625019788572288</v>
      </c>
    </row>
    <row r="217" spans="14:16" x14ac:dyDescent="0.25">
      <c r="N217">
        <v>1174.8975549395288</v>
      </c>
      <c r="O217">
        <f>20*LOG((SQRT(1+(N217/('Operating Specs'!$C$23*1000))^2)*SQRT(1+(N217/('Operating Specs'!$C$22*1000))^2)/SQRT(1+(N217/('Operating Specs'!$C$24))^2)/(SQRT((1-N217^2/('Operating Specs'!$C$15*500)^2)^2+(N217/('Operating Specs'!$C$27*'Operating Specs'!$C$15*500))^2)))*Mode!$L$10)</f>
        <v>-12.284720032810112</v>
      </c>
      <c r="P217">
        <f>(ATAN(N217/('Operating Specs'!$C$23*1000))-ATAN(N217/'Operating Specs'!$C$24)-ATAN(N217/('Operating Specs'!$C$22*1000))-ATAN((N217/('Operating Specs'!$C$27*500*'Operating Specs'!$C$15))/(1-(N217/(0.5*'Operating Specs'!$C$15*1000))^2)))*180/PI()</f>
        <v>-80.710483423743426</v>
      </c>
    </row>
    <row r="218" spans="14:16" x14ac:dyDescent="0.25">
      <c r="N218">
        <v>1202.264434617412</v>
      </c>
      <c r="O218">
        <f>20*LOG((SQRT(1+(N218/('Operating Specs'!$C$23*1000))^2)*SQRT(1+(N218/('Operating Specs'!$C$22*1000))^2)/SQRT(1+(N218/('Operating Specs'!$C$24))^2)/(SQRT((1-N218^2/('Operating Specs'!$C$15*500)^2)^2+(N218/('Operating Specs'!$C$27*'Operating Specs'!$C$15*500))^2)))*Mode!$L$10)</f>
        <v>-12.478869646752763</v>
      </c>
      <c r="P218">
        <f>(ATAN(N218/('Operating Specs'!$C$23*1000))-ATAN(N218/'Operating Specs'!$C$24)-ATAN(N218/('Operating Specs'!$C$22*1000))-ATAN((N218/('Operating Specs'!$C$27*500*'Operating Specs'!$C$15))/(1-(N218/(0.5*'Operating Specs'!$C$15*1000))^2)))*180/PI()</f>
        <v>-80.791259623130088</v>
      </c>
    </row>
    <row r="219" spans="14:16" x14ac:dyDescent="0.25">
      <c r="N219">
        <v>1230.2687708123808</v>
      </c>
      <c r="O219">
        <f>20*LOG((SQRT(1+(N219/('Operating Specs'!$C$23*1000))^2)*SQRT(1+(N219/('Operating Specs'!$C$22*1000))^2)/SQRT(1+(N219/('Operating Specs'!$C$24))^2)/(SQRT((1-N219^2/('Operating Specs'!$C$15*500)^2)^2+(N219/('Operating Specs'!$C$27*'Operating Specs'!$C$15*500))^2)))*Mode!$L$10)</f>
        <v>-12.672971368488618</v>
      </c>
      <c r="P219">
        <f>(ATAN(N219/('Operating Specs'!$C$23*1000))-ATAN(N219/'Operating Specs'!$C$24)-ATAN(N219/('Operating Specs'!$C$22*1000))-ATAN((N219/('Operating Specs'!$C$27*500*'Operating Specs'!$C$15))/(1-(N219/(0.5*'Operating Specs'!$C$15*1000))^2)))*180/PI()</f>
        <v>-80.867392380720702</v>
      </c>
    </row>
    <row r="220" spans="14:16" x14ac:dyDescent="0.25">
      <c r="N220">
        <v>1258.9254117941662</v>
      </c>
      <c r="O220">
        <f>20*LOG((SQRT(1+(N220/('Operating Specs'!$C$23*1000))^2)*SQRT(1+(N220/('Operating Specs'!$C$22*1000))^2)/SQRT(1+(N220/('Operating Specs'!$C$24))^2)/(SQRT((1-N220^2/('Operating Specs'!$C$15*500)^2)^2+(N220/('Operating Specs'!$C$27*'Operating Specs'!$C$15*500))^2)))*Mode!$L$10)</f>
        <v>-12.867013141714994</v>
      </c>
      <c r="P220">
        <f>(ATAN(N220/('Operating Specs'!$C$23*1000))-ATAN(N220/'Operating Specs'!$C$24)-ATAN(N220/('Operating Specs'!$C$22*1000))-ATAN((N220/('Operating Specs'!$C$27*500*'Operating Specs'!$C$15))/(1-(N220/(0.5*'Operating Specs'!$C$15*1000))^2)))*180/PI()</f>
        <v>-80.938924320744349</v>
      </c>
    </row>
    <row r="221" spans="14:16" x14ac:dyDescent="0.25">
      <c r="N221">
        <v>1288.2495516931326</v>
      </c>
      <c r="O221">
        <f>20*LOG((SQRT(1+(N221/('Operating Specs'!$C$23*1000))^2)*SQRT(1+(N221/('Operating Specs'!$C$22*1000))^2)/SQRT(1+(N221/('Operating Specs'!$C$24))^2)/(SQRT((1-N221^2/('Operating Specs'!$C$15*500)^2)^2+(N221/('Operating Specs'!$C$27*'Operating Specs'!$C$15*500))^2)))*Mode!$L$10)</f>
        <v>-13.060982794176542</v>
      </c>
      <c r="P221">
        <f>(ATAN(N221/('Operating Specs'!$C$23*1000))-ATAN(N221/'Operating Specs'!$C$24)-ATAN(N221/('Operating Specs'!$C$22*1000))-ATAN((N221/('Operating Specs'!$C$27*500*'Operating Specs'!$C$15))/(1-(N221/(0.5*'Operating Specs'!$C$15*1000))^2)))*180/PI()</f>
        <v>-81.005896729572044</v>
      </c>
    </row>
    <row r="222" spans="14:16" x14ac:dyDescent="0.25">
      <c r="N222">
        <v>1318.2567385564057</v>
      </c>
      <c r="O222">
        <f>20*LOG((SQRT(1+(N222/('Operating Specs'!$C$23*1000))^2)*SQRT(1+(N222/('Operating Specs'!$C$22*1000))^2)/SQRT(1+(N222/('Operating Specs'!$C$24))^2)/(SQRT((1-N222^2/('Operating Specs'!$C$15*500)^2)^2+(N222/('Operating Specs'!$C$27*'Operating Specs'!$C$15*500))^2)))*Mode!$L$10)</f>
        <v>-13.254868015622192</v>
      </c>
      <c r="P222">
        <f>(ATAN(N222/('Operating Specs'!$C$23*1000))-ATAN(N222/'Operating Specs'!$C$24)-ATAN(N222/('Operating Specs'!$C$22*1000))-ATAN((N222/('Operating Specs'!$C$27*500*'Operating Specs'!$C$15))/(1-(N222/(0.5*'Operating Specs'!$C$15*1000))^2)))*180/PI()</f>
        <v>-81.068349591524367</v>
      </c>
    </row>
    <row r="223" spans="14:16" x14ac:dyDescent="0.25">
      <c r="N223">
        <v>1348.9628825916523</v>
      </c>
      <c r="O223">
        <f>20*LOG((SQRT(1+(N223/('Operating Specs'!$C$23*1000))^2)*SQRT(1+(N223/('Operating Specs'!$C$22*1000))^2)/SQRT(1+(N223/('Operating Specs'!$C$24))^2)/(SQRT((1-N223^2/('Operating Specs'!$C$15*500)^2)^2+(N223/('Operating Specs'!$C$27*'Operating Specs'!$C$15*500))^2)))*Mode!$L$10)</f>
        <v>-13.44865633558433</v>
      </c>
      <c r="P223">
        <f>(ATAN(N223/('Operating Specs'!$C$23*1000))-ATAN(N223/'Operating Specs'!$C$24)-ATAN(N223/('Operating Specs'!$C$22*1000))-ATAN((N223/('Operating Specs'!$C$27*500*'Operating Specs'!$C$15))/(1-(N223/(0.5*'Operating Specs'!$C$15*1000))^2)))*180/PI()</f>
        <v>-81.126321628645243</v>
      </c>
    </row>
    <row r="224" spans="14:16" x14ac:dyDescent="0.25">
      <c r="N224">
        <v>1380.3842646028831</v>
      </c>
      <c r="O224">
        <f>20*LOG((SQRT(1+(N224/('Operating Specs'!$C$23*1000))^2)*SQRT(1+(N224/('Operating Specs'!$C$22*1000))^2)/SQRT(1+(N224/('Operating Specs'!$C$24))^2)/(SQRT((1-N224^2/('Operating Specs'!$C$15*500)^2)^2+(N224/('Operating Specs'!$C$27*'Operating Specs'!$C$15*500))^2)))*Mode!$L$10)</f>
        <v>-13.642335100962786</v>
      </c>
      <c r="P224">
        <f>(ATAN(N224/('Operating Specs'!$C$23*1000))-ATAN(N224/'Operating Specs'!$C$24)-ATAN(N224/('Operating Specs'!$C$22*1000))-ATAN((N224/('Operating Specs'!$C$27*500*'Operating Specs'!$C$15))/(1-(N224/(0.5*'Operating Specs'!$C$15*1000))^2)))*180/PI()</f>
        <v>-81.179850344517973</v>
      </c>
    </row>
    <row r="225" spans="14:16" x14ac:dyDescent="0.25">
      <c r="N225">
        <v>1412.5375446227524</v>
      </c>
      <c r="O225">
        <f>20*LOG((SQRT(1+(N225/('Operating Specs'!$C$23*1000))^2)*SQRT(1+(N225/('Operating Specs'!$C$22*1000))^2)/SQRT(1+(N225/('Operating Specs'!$C$24))^2)/(SQRT((1-N225^2/('Operating Specs'!$C$15*500)^2)^2+(N225/('Operating Specs'!$C$27*'Operating Specs'!$C$15*500))^2)))*Mode!$L$10)</f>
        <v>-13.835891453396478</v>
      </c>
      <c r="P225">
        <f>(ATAN(N225/('Operating Specs'!$C$23*1000))-ATAN(N225/'Operating Specs'!$C$24)-ATAN(N225/('Operating Specs'!$C$22*1000))-ATAN((N225/('Operating Specs'!$C$27*500*'Operating Specs'!$C$15))/(1-(N225/(0.5*'Operating Specs'!$C$15*1000))^2)))*180/PI()</f>
        <v>-81.228972072215896</v>
      </c>
    </row>
    <row r="226" spans="14:16" x14ac:dyDescent="0.25">
      <c r="N226">
        <v>1445.4397707459254</v>
      </c>
      <c r="O226">
        <f>20*LOG((SQRT(1+(N226/('Operating Specs'!$C$23*1000))^2)*SQRT(1+(N226/('Operating Specs'!$C$22*1000))^2)/SQRT(1+(N226/('Operating Specs'!$C$24))^2)/(SQRT((1-N226^2/('Operating Specs'!$C$15*500)^2)^2+(N226/('Operating Specs'!$C$27*'Operating Specs'!$C$15*500))^2)))*Mode!$L$10)</f>
        <v>-14.029312306406345</v>
      </c>
      <c r="P226">
        <f>(ATAN(N226/('Operating Specs'!$C$23*1000))-ATAN(N226/'Operating Specs'!$C$24)-ATAN(N226/('Operating Specs'!$C$22*1000))-ATAN((N226/('Operating Specs'!$C$27*500*'Operating Specs'!$C$15))/(1-(N226/(0.5*'Operating Specs'!$C$15*1000))^2)))*180/PI()</f>
        <v>-81.273722026496699</v>
      </c>
    </row>
    <row r="227" spans="14:16" x14ac:dyDescent="0.25">
      <c r="N227">
        <v>1479.1083881682052</v>
      </c>
      <c r="O227">
        <f>20*LOG((SQRT(1+(N227/('Operating Specs'!$C$23*1000))^2)*SQRT(1+(N227/('Operating Specs'!$C$22*1000))^2)/SQRT(1+(N227/('Operating Specs'!$C$24))^2)/(SQRT((1-N227^2/('Operating Specs'!$C$15*500)^2)^2+(N227/('Operating Specs'!$C$27*'Operating Specs'!$C$15*500))^2)))*Mode!$L$10)</f>
        <v>-14.222584322294228</v>
      </c>
      <c r="P227">
        <f>(ATAN(N227/('Operating Specs'!$C$23*1000))-ATAN(N227/'Operating Specs'!$C$24)-ATAN(N227/('Operating Specs'!$C$22*1000))-ATAN((N227/('Operating Specs'!$C$27*500*'Operating Specs'!$C$15))/(1-(N227/(0.5*'Operating Specs'!$C$15*1000))^2)))*180/PI()</f>
        <v>-81.314134360364434</v>
      </c>
    </row>
    <row r="228" spans="14:16" x14ac:dyDescent="0.25">
      <c r="N228">
        <v>1513.5612484362057</v>
      </c>
      <c r="O228">
        <f>20*LOG((SQRT(1+(N228/('Operating Specs'!$C$23*1000))^2)*SQRT(1+(N228/('Operating Specs'!$C$22*1000))^2)/SQRT(1+(N228/('Operating Specs'!$C$24))^2)/(SQRT((1-N228^2/('Operating Specs'!$C$15*500)^2)^2+(N228/('Operating Specs'!$C$27*'Operating Specs'!$C$15*500))^2)))*Mode!$L$10)</f>
        <v>-14.415693888783089</v>
      </c>
      <c r="P228">
        <f>(ATAN(N228/('Operating Specs'!$C$23*1000))-ATAN(N228/'Operating Specs'!$C$24)-ATAN(N228/('Operating Specs'!$C$22*1000))-ATAN((N228/('Operating Specs'!$C$27*500*'Operating Specs'!$C$15))/(1-(N228/(0.5*'Operating Specs'!$C$15*1000))^2)))*180/PI()</f>
        <v>-81.350242226140736</v>
      </c>
    </row>
    <row r="229" spans="14:16" x14ac:dyDescent="0.25">
      <c r="N229">
        <v>1548.8166189124788</v>
      </c>
      <c r="O229">
        <f>20*LOG((SQRT(1+(N229/('Operating Specs'!$C$23*1000))^2)*SQRT(1+(N229/('Operating Specs'!$C$22*1000))^2)/SQRT(1+(N229/('Operating Specs'!$C$24))^2)/(SQRT((1-N229^2/('Operating Specs'!$C$15*500)^2)^2+(N229/('Operating Specs'!$C$27*'Operating Specs'!$C$15*500))^2)))*Mode!$L$10)</f>
        <v>-14.608627095385456</v>
      </c>
      <c r="P229">
        <f>(ATAN(N229/('Operating Specs'!$C$23*1000))-ATAN(N229/'Operating Specs'!$C$24)-ATAN(N229/('Operating Specs'!$C$22*1000))-ATAN((N229/('Operating Specs'!$C$27*500*'Operating Specs'!$C$15))/(1-(N229/(0.5*'Operating Specs'!$C$15*1000))^2)))*180/PI()</f>
        <v>-81.382077841200953</v>
      </c>
    </row>
    <row r="230" spans="14:16" x14ac:dyDescent="0.25">
      <c r="N230">
        <v>1584.8931924611106</v>
      </c>
      <c r="O230">
        <f>20*LOG((SQRT(1+(N230/('Operating Specs'!$C$23*1000))^2)*SQRT(1+(N230/('Operating Specs'!$C$22*1000))^2)/SQRT(1+(N230/('Operating Specs'!$C$24))^2)/(SQRT((1-N230^2/('Operating Specs'!$C$15*500)^2)^2+(N230/('Operating Specs'!$C$27*'Operating Specs'!$C$15*500))^2)))*Mode!$L$10)</f>
        <v>-14.801369709488153</v>
      </c>
      <c r="P230">
        <f>(ATAN(N230/('Operating Specs'!$C$23*1000))-ATAN(N230/'Operating Specs'!$C$24)-ATAN(N230/('Operating Specs'!$C$22*1000))-ATAN((N230/('Operating Specs'!$C$27*500*'Operating Specs'!$C$15))/(1-(N230/(0.5*'Operating Specs'!$C$15*1000))^2)))*180/PI()</f>
        <v>-81.409672558547882</v>
      </c>
    </row>
    <row r="231" spans="14:16" x14ac:dyDescent="0.25">
      <c r="N231">
        <v>1621.8100973589271</v>
      </c>
      <c r="O231">
        <f>20*LOG((SQRT(1+(N231/('Operating Specs'!$C$23*1000))^2)*SQRT(1+(N231/('Operating Specs'!$C$22*1000))^2)/SQRT(1+(N231/('Operating Specs'!$C$24))^2)/(SQRT((1-N231^2/('Operating Specs'!$C$15*500)^2)^2+(N231/('Operating Specs'!$C$27*'Operating Specs'!$C$15*500))^2)))*Mode!$L$10)</f>
        <v>-14.993907152143164</v>
      </c>
      <c r="P231">
        <f>(ATAN(N231/('Operating Specs'!$C$23*1000))-ATAN(N231/'Operating Specs'!$C$24)-ATAN(N231/('Operating Specs'!$C$22*1000))-ATAN((N231/('Operating Specs'!$C$27*500*'Operating Specs'!$C$15))/(1-(N231/(0.5*'Operating Specs'!$C$15*1000))^2)))*180/PI()</f>
        <v>-81.433056942410843</v>
      </c>
    </row>
    <row r="232" spans="14:16" x14ac:dyDescent="0.25">
      <c r="N232">
        <v>1659.5869074375573</v>
      </c>
      <c r="O232">
        <f>20*LOG((SQRT(1+(N232/('Operating Specs'!$C$23*1000))^2)*SQRT(1+(N232/('Operating Specs'!$C$22*1000))^2)/SQRT(1+(N232/('Operating Specs'!$C$24))^2)/(SQRT((1-N232^2/('Operating Specs'!$C$15*500)^2)^2+(N232/('Operating Specs'!$C$27*'Operating Specs'!$C$15*500))^2)))*Mode!$L$10)</f>
        <v>-15.186224473556049</v>
      </c>
      <c r="P232">
        <f>(ATAN(N232/('Operating Specs'!$C$23*1000))-ATAN(N232/'Operating Specs'!$C$24)-ATAN(N232/('Operating Specs'!$C$22*1000))-ATAN((N232/('Operating Specs'!$C$27*500*'Operating Specs'!$C$15))/(1-(N232/(0.5*'Operating Specs'!$C$15*1000))^2)))*180/PI()</f>
        <v>-81.452260849072104</v>
      </c>
    </row>
    <row r="233" spans="14:16" x14ac:dyDescent="0.25">
      <c r="N233">
        <v>1698.243652461741</v>
      </c>
      <c r="O233">
        <f>20*LOG((SQRT(1+(N233/('Operating Specs'!$C$23*1000))^2)*SQRT(1+(N233/('Operating Specs'!$C$22*1000))^2)/SQRT(1+(N233/('Operating Specs'!$C$24))^2)/(SQRT((1-N233^2/('Operating Specs'!$C$15*500)^2)^2+(N233/('Operating Specs'!$C$27*'Operating Specs'!$C$15*500))^2)))*Mode!$L$10)</f>
        <v>-15.378306328265641</v>
      </c>
      <c r="P233">
        <f>(ATAN(N233/('Operating Specs'!$C$23*1000))-ATAN(N233/'Operating Specs'!$C$24)-ATAN(N233/('Operating Specs'!$C$22*1000))-ATAN((N233/('Operating Specs'!$C$27*500*'Operating Specs'!$C$15))/(1-(N233/(0.5*'Operating Specs'!$C$15*1000))^2)))*180/PI()</f>
        <v>-81.467313513139388</v>
      </c>
    </row>
    <row r="234" spans="14:16" x14ac:dyDescent="0.25">
      <c r="N234">
        <v>1737.8008287493717</v>
      </c>
      <c r="O234">
        <f>20*LOG((SQRT(1+(N234/('Operating Specs'!$C$23*1000))^2)*SQRT(1+(N234/('Operating Specs'!$C$22*1000))^2)/SQRT(1+(N234/('Operating Specs'!$C$24))^2)/(SQRT((1-N234^2/('Operating Specs'!$C$15*500)^2)^2+(N234/('Operating Specs'!$C$27*'Operating Specs'!$C$15*500))^2)))*Mode!$L$10)</f>
        <v>-15.570136950010644</v>
      </c>
      <c r="P234">
        <f>(ATAN(N234/('Operating Specs'!$C$23*1000))-ATAN(N234/'Operating Specs'!$C$24)-ATAN(N234/('Operating Specs'!$C$22*1000))-ATAN((N234/('Operating Specs'!$C$27*500*'Operating Specs'!$C$15))/(1-(N234/(0.5*'Operating Specs'!$C$15*1000))^2)))*180/PI()</f>
        <v>-81.478243639495446</v>
      </c>
    </row>
    <row r="235" spans="14:16" x14ac:dyDescent="0.25">
      <c r="N235">
        <v>1778.2794100389192</v>
      </c>
      <c r="O235">
        <f>20*LOG((SQRT(1+(N235/('Operating Specs'!$C$23*1000))^2)*SQRT(1+(N235/('Operating Specs'!$C$22*1000))^2)/SQRT(1+(N235/('Operating Specs'!$C$24))^2)/(SQRT((1-N235^2/('Operating Specs'!$C$15*500)^2)^2+(N235/('Operating Specs'!$C$27*'Operating Specs'!$C$15*500))^2)))*Mode!$L$10)</f>
        <v>-15.761700126281571</v>
      </c>
      <c r="P235">
        <f>(ATAN(N235/('Operating Specs'!$C$23*1000))-ATAN(N235/'Operating Specs'!$C$24)-ATAN(N235/('Operating Specs'!$C$22*1000))-ATAN((N235/('Operating Specs'!$C$27*500*'Operating Specs'!$C$15))/(1-(N235/(0.5*'Operating Specs'!$C$15*1000))^2)))*180/PI()</f>
        <v>-81.485079501171356</v>
      </c>
    </row>
    <row r="236" spans="14:16" x14ac:dyDescent="0.25">
      <c r="N236">
        <v>1819.7008586099794</v>
      </c>
      <c r="O236">
        <f>20*LOG((SQRT(1+(N236/('Operating Specs'!$C$23*1000))^2)*SQRT(1+(N236/('Operating Specs'!$C$22*1000))^2)/SQRT(1+(N236/('Operating Specs'!$C$24))^2)/(SQRT((1-N236^2/('Operating Specs'!$C$15*500)^2)^2+(N236/('Operating Specs'!$C$27*'Operating Specs'!$C$15*500))^2)))*Mode!$L$10)</f>
        <v>-15.95297917255894</v>
      </c>
      <c r="P236">
        <f>(ATAN(N236/('Operating Specs'!$C$23*1000))-ATAN(N236/'Operating Specs'!$C$24)-ATAN(N236/('Operating Specs'!$C$22*1000))-ATAN((N236/('Operating Specs'!$C$27*500*'Operating Specs'!$C$15))/(1-(N236/(0.5*'Operating Specs'!$C$15*1000))^2)))*180/PI()</f>
        <v>-81.487849043402662</v>
      </c>
    </row>
    <row r="237" spans="14:16" x14ac:dyDescent="0.25">
      <c r="N237">
        <v>1862.087136662863</v>
      </c>
      <c r="O237">
        <f>20*LOG((SQRT(1+(N237/('Operating Specs'!$C$23*1000))^2)*SQRT(1+(N237/('Operating Specs'!$C$22*1000))^2)/SQRT(1+(N237/('Operating Specs'!$C$24))^2)/(SQRT((1-N237^2/('Operating Specs'!$C$15*500)^2)^2+(N237/('Operating Specs'!$C$27*'Operating Specs'!$C$15*500))^2)))*Mode!$L$10)</f>
        <v>-16.143956906241833</v>
      </c>
      <c r="P237">
        <f>(ATAN(N237/('Operating Specs'!$C$23*1000))-ATAN(N237/'Operating Specs'!$C$24)-ATAN(N237/('Operating Specs'!$C$22*1000))-ATAN((N237/('Operating Specs'!$C$27*500*'Operating Specs'!$C$15))/(1-(N237/(0.5*'Operating Specs'!$C$15*1000))^2)))*180/PI()</f>
        <v>-81.486579994140087</v>
      </c>
    </row>
    <row r="238" spans="14:16" x14ac:dyDescent="0.25">
      <c r="N238">
        <v>1905.4607179632424</v>
      </c>
      <c r="O238">
        <f>20*LOG((SQRT(1+(N238/('Operating Specs'!$C$23*1000))^2)*SQRT(1+(N238/('Operating Specs'!$C$22*1000))^2)/SQRT(1+(N238/('Operating Specs'!$C$24))^2)/(SQRT((1-N238^2/('Operating Specs'!$C$15*500)^2)^2+(N238/('Operating Specs'!$C$27*'Operating Specs'!$C$15*500))^2)))*Mode!$L$10)</f>
        <v>-16.334615620273986</v>
      </c>
      <c r="P238">
        <f>(ATAN(N238/('Operating Specs'!$C$23*1000))-ATAN(N238/'Operating Specs'!$C$24)-ATAN(N238/('Operating Specs'!$C$22*1000))-ATAN((N238/('Operating Specs'!$C$27*500*'Operating Specs'!$C$15))/(1-(N238/(0.5*'Operating Specs'!$C$15*1000))^2)))*180/PI()</f>
        <v>-81.481299981299102</v>
      </c>
    </row>
    <row r="239" spans="14:16" x14ac:dyDescent="0.25">
      <c r="N239">
        <v>1949.8445997580404</v>
      </c>
      <c r="O239">
        <f>20*LOG((SQRT(1+(N239/('Operating Specs'!$C$23*1000))^2)*SQRT(1+(N239/('Operating Specs'!$C$22*1000))^2)/SQRT(1+(N239/('Operating Specs'!$C$24))^2)/(SQRT((1-N239^2/('Operating Specs'!$C$15*500)^2)^2+(N239/('Operating Specs'!$C$27*'Operating Specs'!$C$15*500))^2)))*Mode!$L$10)</f>
        <v>-16.524937056478404</v>
      </c>
      <c r="P239">
        <f>(ATAN(N239/('Operating Specs'!$C$23*1000))-ATAN(N239/'Operating Specs'!$C$24)-ATAN(N239/('Operating Specs'!$C$22*1000))-ATAN((N239/('Operating Specs'!$C$27*500*'Operating Specs'!$C$15))/(1-(N239/(0.5*'Operating Specs'!$C$15*1000))^2)))*180/PI()</f>
        <v>-81.472036657042437</v>
      </c>
    </row>
    <row r="240" spans="14:16" x14ac:dyDescent="0.25">
      <c r="N240">
        <v>1995.2623149688743</v>
      </c>
      <c r="O240">
        <f>20*LOG((SQRT(1+(N240/('Operating Specs'!$C$23*1000))^2)*SQRT(1+(N240/('Operating Specs'!$C$22*1000))^2)/SQRT(1+(N240/('Operating Specs'!$C$24))^2)/(SQRT((1-N240^2/('Operating Specs'!$C$15*500)^2)^2+(N240/('Operating Specs'!$C$27*'Operating Specs'!$C$15*500))^2)))*Mode!$L$10)</f>
        <v>-16.71490237861509</v>
      </c>
      <c r="P240">
        <f>(ATAN(N240/('Operating Specs'!$C$23*1000))-ATAN(N240/'Operating Specs'!$C$24)-ATAN(N240/('Operating Specs'!$C$22*1000))-ATAN((N240/('Operating Specs'!$C$27*500*'Operating Specs'!$C$15))/(1-(N240/(0.5*'Operating Specs'!$C$15*1000))^2)))*180/PI()</f>
        <v>-81.458817829400374</v>
      </c>
    </row>
    <row r="241" spans="14:16" x14ac:dyDescent="0.25">
      <c r="N241">
        <v>2041.7379446695238</v>
      </c>
      <c r="O241">
        <f>20*LOG((SQRT(1+(N241/('Operating Specs'!$C$23*1000))^2)*SQRT(1+(N241/('Operating Specs'!$C$22*1000))^2)/SQRT(1+(N241/('Operating Specs'!$C$24))^2)/(SQRT((1-N241^2/('Operating Specs'!$C$15*500)^2)^2+(N241/('Operating Specs'!$C$27*'Operating Specs'!$C$15*500))^2)))*Mode!$L$10)</f>
        <v>-16.904492145180857</v>
      </c>
      <c r="P241">
        <f>(ATAN(N241/('Operating Specs'!$C$23*1000))-ATAN(N241/'Operating Specs'!$C$24)-ATAN(N241/('Operating Specs'!$C$22*1000))-ATAN((N241/('Operating Specs'!$C$27*500*'Operating Specs'!$C$15))/(1-(N241/(0.5*'Operating Specs'!$C$15*1000))^2)))*180/PI()</f>
        <v>-81.441671601541259</v>
      </c>
    </row>
    <row r="242" spans="14:16" x14ac:dyDescent="0.25">
      <c r="N242">
        <v>2089.2961308540334</v>
      </c>
      <c r="O242">
        <f>20*LOG((SQRT(1+(N242/('Operating Specs'!$C$23*1000))^2)*SQRT(1+(N242/('Operating Specs'!$C$22*1000))^2)/SQRT(1+(N242/('Operating Specs'!$C$24))^2)/(SQRT((1-N242^2/('Operating Specs'!$C$15*500)^2)^2+(N242/('Operating Specs'!$C$27*'Operating Specs'!$C$15*500))^2)))*Mode!$L$10)</f>
        <v>-17.093686281974588</v>
      </c>
      <c r="P242">
        <f>(ATAN(N242/('Operating Specs'!$C$23*1000))-ATAN(N242/'Operating Specs'!$C$24)-ATAN(N242/('Operating Specs'!$C$22*1000))-ATAN((N242/('Operating Specs'!$C$27*500*'Operating Specs'!$C$15))/(1-(N242/(0.5*'Operating Specs'!$C$15*1000))^2)))*180/PI()</f>
        <v>-81.420626519012146</v>
      </c>
    </row>
    <row r="243" spans="14:16" x14ac:dyDescent="0.25">
      <c r="N243">
        <v>2137.9620895022258</v>
      </c>
      <c r="O243">
        <f>20*LOG((SQRT(1+(N243/('Operating Specs'!$C$23*1000))^2)*SQRT(1+(N243/('Operating Specs'!$C$22*1000))^2)/SQRT(1+(N243/('Operating Specs'!$C$24))^2)/(SQRT((1-N243^2/('Operating Specs'!$C$15*500)^2)^2+(N243/('Operating Specs'!$C$27*'Operating Specs'!$C$15*500))^2)))*Mode!$L$10)</f>
        <v>-17.282464054456092</v>
      </c>
      <c r="P243">
        <f>(ATAN(N243/('Operating Specs'!$C$23*1000))-ATAN(N243/'Operating Specs'!$C$24)-ATAN(N243/('Operating Specs'!$C$22*1000))-ATAN((N243/('Operating Specs'!$C$27*500*'Operating Specs'!$C$15))/(1-(N243/(0.5*'Operating Specs'!$C$15*1000))^2)))*180/PI()</f>
        <v>-81.395711725274623</v>
      </c>
    </row>
    <row r="244" spans="14:16" x14ac:dyDescent="0.25">
      <c r="N244">
        <v>2187.761623949546</v>
      </c>
      <c r="O244">
        <f>20*LOG((SQRT(1+(N244/('Operating Specs'!$C$23*1000))^2)*SQRT(1+(N244/('Operating Specs'!$C$22*1000))^2)/SQRT(1+(N244/('Operating Specs'!$C$24))^2)/(SQRT((1-N244^2/('Operating Specs'!$C$15*500)^2)^2+(N244/('Operating Specs'!$C$27*'Operating Specs'!$C$15*500))^2)))*Mode!$L$10)</f>
        <v>-17.470804039932023</v>
      </c>
      <c r="P244">
        <f>(ATAN(N244/('Operating Specs'!$C$23*1000))-ATAN(N244/'Operating Specs'!$C$24)-ATAN(N244/('Operating Specs'!$C$22*1000))-ATAN((N244/('Operating Specs'!$C$27*500*'Operating Specs'!$C$15))/(1-(N244/(0.5*'Operating Specs'!$C$15*1000))^2)))*180/PI()</f>
        <v>-81.366957125863422</v>
      </c>
    </row>
    <row r="245" spans="14:16" x14ac:dyDescent="0.25">
      <c r="N245">
        <v>2238.7211385683327</v>
      </c>
      <c r="O245">
        <f>20*LOG((SQRT(1+(N245/('Operating Specs'!$C$23*1000))^2)*SQRT(1+(N245/('Operating Specs'!$C$22*1000))^2)/SQRT(1+(N245/('Operating Specs'!$C$24))^2)/(SQRT((1-N245^2/('Operating Specs'!$C$15*500)^2)^2+(N245/('Operating Specs'!$C$27*'Operating Specs'!$C$15*500))^2)))*Mode!$L$10)</f>
        <v>-17.65868409960769</v>
      </c>
      <c r="P245">
        <f>(ATAN(N245/('Operating Specs'!$C$23*1000))-ATAN(N245/'Operating Specs'!$C$24)-ATAN(N245/('Operating Specs'!$C$22*1000))-ATAN((N245/('Operating Specs'!$C$27*500*'Operating Specs'!$C$15))/(1-(N245/(0.5*'Operating Specs'!$C$15*1000))^2)))*180/PI()</f>
        <v>-81.334393561497947</v>
      </c>
    </row>
    <row r="246" spans="14:16" x14ac:dyDescent="0.25">
      <c r="N246">
        <v>2290.8676527677658</v>
      </c>
      <c r="O246">
        <f>20*LOG((SQRT(1+(N246/('Operating Specs'!$C$23*1000))^2)*SQRT(1+(N246/('Operating Specs'!$C$22*1000))^2)/SQRT(1+(N246/('Operating Specs'!$C$24))^2)/(SQRT((1-N246^2/('Operating Specs'!$C$15*500)^2)^2+(N246/('Operating Specs'!$C$27*'Operating Specs'!$C$15*500))^2)))*Mode!$L$10)</f>
        <v>-17.846081350549468</v>
      </c>
      <c r="P246">
        <f>(ATAN(N246/('Operating Specs'!$C$23*1000))-ATAN(N246/'Operating Specs'!$C$24)-ATAN(N246/('Operating Specs'!$C$22*1000))-ATAN((N246/('Operating Specs'!$C$27*500*'Operating Specs'!$C$15))/(1-(N246/(0.5*'Operating Specs'!$C$15*1000))^2)))*180/PI()</f>
        <v>-81.298052990473522</v>
      </c>
    </row>
    <row r="247" spans="14:16" x14ac:dyDescent="0.25">
      <c r="N247">
        <v>2344.2288153199142</v>
      </c>
      <c r="O247">
        <f>20*LOG((SQRT(1+(N247/('Operating Specs'!$C$23*1000))^2)*SQRT(1+(N247/('Operating Specs'!$C$22*1000))^2)/SQRT(1+(N247/('Operating Specs'!$C$24))^2)/(SQRT((1-N247^2/('Operating Specs'!$C$15*500)^2)^2+(N247/('Operating Specs'!$C$27*'Operating Specs'!$C$15*500))^2)))*Mode!$L$10)</f>
        <v>-18.032972137608759</v>
      </c>
      <c r="P247">
        <f>(ATAN(N247/('Operating Specs'!$C$23*1000))-ATAN(N247/'Operating Specs'!$C$24)-ATAN(N247/('Operating Specs'!$C$22*1000))-ATAN((N247/('Operating Specs'!$C$27*500*'Operating Specs'!$C$15))/(1-(N247/(0.5*'Operating Specs'!$C$15*1000))^2)))*180/PI()</f>
        <v>-81.257968680656518</v>
      </c>
    </row>
    <row r="248" spans="14:16" x14ac:dyDescent="0.25">
      <c r="N248">
        <v>2398.8329190194822</v>
      </c>
      <c r="O248">
        <f>20*LOG((SQRT(1+(N248/('Operating Specs'!$C$23*1000))^2)*SQRT(1+(N248/('Operating Specs'!$C$22*1000))^2)/SQRT(1+(N248/('Operating Specs'!$C$24))^2)/(SQRT((1-N248^2/('Operating Specs'!$C$15*500)^2)^2+(N248/('Operating Specs'!$C$27*'Operating Specs'!$C$15*500))^2)))*Mode!$L$10)</f>
        <v>-18.219332005365036</v>
      </c>
      <c r="P248">
        <f>(ATAN(N248/('Operating Specs'!$C$23*1000))-ATAN(N248/'Operating Specs'!$C$24)-ATAN(N248/('Operating Specs'!$C$22*1000))-ATAN((N248/('Operating Specs'!$C$27*500*'Operating Specs'!$C$15))/(1-(N248/(0.5*'Operating Specs'!$C$15*1000))^2)))*180/PI()</f>
        <v>-81.214175411399324</v>
      </c>
    </row>
    <row r="249" spans="14:16" x14ac:dyDescent="0.25">
      <c r="N249">
        <v>2454.7089156850216</v>
      </c>
      <c r="O249">
        <f>20*LOG((SQRT(1+(N249/('Operating Specs'!$C$23*1000))^2)*SQRT(1+(N249/('Operating Specs'!$C$22*1000))^2)/SQRT(1+(N249/('Operating Specs'!$C$24))^2)/(SQRT((1-N249^2/('Operating Specs'!$C$15*500)^2)^2+(N249/('Operating Specs'!$C$27*'Operating Specs'!$C$15*500))^2)))*Mode!$L$10)</f>
        <v>-18.405135670152173</v>
      </c>
      <c r="P249">
        <f>(ATAN(N249/('Operating Specs'!$C$23*1000))-ATAN(N249/'Operating Specs'!$C$24)-ATAN(N249/('Operating Specs'!$C$22*1000))-ATAN((N249/('Operating Specs'!$C$27*500*'Operating Specs'!$C$15))/(1-(N249/(0.5*'Operating Specs'!$C$15*1000))^2)))*180/PI()</f>
        <v>-81.16670968568026</v>
      </c>
    </row>
    <row r="250" spans="14:16" x14ac:dyDescent="0.25">
      <c r="N250">
        <v>2511.8864315095711</v>
      </c>
      <c r="O250">
        <f>20*LOG((SQRT(1+(N250/('Operating Specs'!$C$23*1000))^2)*SQRT(1+(N250/('Operating Specs'!$C$22*1000))^2)/SQRT(1+(N250/('Operating Specs'!$C$24))^2)/(SQRT((1-N250^2/('Operating Specs'!$C$15*500)^2)^2+(N250/('Operating Specs'!$C$27*'Operating Specs'!$C$15*500))^2)))*Mode!$L$10)</f>
        <v>-18.590356992239762</v>
      </c>
      <c r="P250">
        <f>(ATAN(N250/('Operating Specs'!$C$23*1000))-ATAN(N250/'Operating Specs'!$C$24)-ATAN(N250/('Operating Specs'!$C$22*1000))-ATAN((N250/('Operating Specs'!$C$27*500*'Operating Specs'!$C$15))/(1-(N250/(0.5*'Operating Specs'!$C$15*1000))^2)))*180/PI()</f>
        <v>-81.115609952759357</v>
      </c>
    </row>
    <row r="251" spans="14:16" x14ac:dyDescent="0.25">
      <c r="N251">
        <v>2570.3957827688546</v>
      </c>
      <c r="O251">
        <f>20*LOG((SQRT(1+(N251/('Operating Specs'!$C$23*1000))^2)*SQRT(1+(N251/('Operating Specs'!$C$22*1000))^2)/SQRT(1+(N251/('Operating Specs'!$C$24))^2)/(SQRT((1-N251^2/('Operating Specs'!$C$15*500)^2)^2+(N251/('Operating Specs'!$C$27*'Operating Specs'!$C$15*500))^2)))*Mode!$L$10)</f>
        <v>-18.774968948248322</v>
      </c>
      <c r="P251">
        <f>(ATAN(N251/('Operating Specs'!$C$23*1000))-ATAN(N251/'Operating Specs'!$C$24)-ATAN(N251/('Operating Specs'!$C$22*1000))-ATAN((N251/('Operating Specs'!$C$27*500*'Operating Specs'!$C$15))/(1-(N251/(0.5*'Operating Specs'!$C$15*1000))^2)))*180/PI()</f>
        <v>-81.060916841621832</v>
      </c>
    </row>
    <row r="252" spans="14:16" x14ac:dyDescent="0.25">
      <c r="N252">
        <v>2630.2679918953718</v>
      </c>
      <c r="O252">
        <f>20*LOG((SQRT(1+(N252/('Operating Specs'!$C$23*1000))^2)*SQRT(1+(N252/('Operating Specs'!$C$22*1000))^2)/SQRT(1+(N252/('Operating Specs'!$C$24))^2)/(SQRT((1-N252^2/('Operating Specs'!$C$15*500)^2)^2+(N252/('Operating Specs'!$C$27*'Operating Specs'!$C$15*500))^2)))*Mode!$L$10)</f>
        <v>-18.958943603885338</v>
      </c>
      <c r="P252">
        <f>(ATAN(N252/('Operating Specs'!$C$23*1000))-ATAN(N252/'Operating Specs'!$C$24)-ATAN(N252/('Operating Specs'!$C$22*1000))-ATAN((N252/('Operating Specs'!$C$27*500*'Operating Specs'!$C$15))/(1-(N252/(0.5*'Operating Specs'!$C$15*1000))^2)))*180/PI()</f>
        <v>-81.002673405457159</v>
      </c>
    </row>
    <row r="253" spans="14:16" x14ac:dyDescent="0.25">
      <c r="N253">
        <v>2691.5348039269052</v>
      </c>
      <c r="O253">
        <f>20*LOG((SQRT(1+(N253/('Operating Specs'!$C$23*1000))^2)*SQRT(1+(N253/('Operating Specs'!$C$22*1000))^2)/SQRT(1+(N253/('Operating Specs'!$C$24))^2)/(SQRT((1-N253^2/('Operating Specs'!$C$15*500)^2)^2+(N253/('Operating Specs'!$C$27*'Operating Specs'!$C$15*500))^2)))*Mode!$L$10)</f>
        <v>-19.142252087096935</v>
      </c>
      <c r="P253">
        <f>(ATAN(N253/('Operating Specs'!$C$23*1000))-ATAN(N253/'Operating Specs'!$C$24)-ATAN(N253/('Operating Specs'!$C$22*1000))-ATAN((N253/('Operating Specs'!$C$27*500*'Operating Specs'!$C$15))/(1-(N253/(0.5*'Operating Specs'!$C$15*1000))^2)))*180/PI()</f>
        <v>-80.940925377394137</v>
      </c>
    </row>
    <row r="254" spans="14:16" x14ac:dyDescent="0.25">
      <c r="N254">
        <v>2754.2287033381558</v>
      </c>
      <c r="O254">
        <f>20*LOG((SQRT(1+(N254/('Operating Specs'!$C$23*1000))^2)*SQRT(1+(N254/('Operating Specs'!$C$22*1000))^2)/SQRT(1+(N254/('Operating Specs'!$C$24))^2)/(SQRT((1-N254^2/('Operating Specs'!$C$15*500)^2)^2+(N254/('Operating Specs'!$C$27*'Operating Specs'!$C$15*500))^2)))*Mode!$L$10)</f>
        <v>-19.324864561738202</v>
      </c>
      <c r="P254">
        <f>(ATAN(N254/('Operating Specs'!$C$23*1000))-ATAN(N254/'Operating Specs'!$C$24)-ATAN(N254/('Operating Specs'!$C$22*1000))-ATAN((N254/('Operating Specs'!$C$27*500*'Operating Specs'!$C$15))/(1-(N254/(0.5*'Operating Specs'!$C$15*1000))^2)))*180/PI()</f>
        <v>-80.875721437677441</v>
      </c>
    </row>
    <row r="255" spans="14:16" x14ac:dyDescent="0.25">
      <c r="N255">
        <v>2818.3829312644425</v>
      </c>
      <c r="O255">
        <f>20*LOG((SQRT(1+(N255/('Operating Specs'!$C$23*1000))^2)*SQRT(1+(N255/('Operating Specs'!$C$22*1000))^2)/SQRT(1+(N255/('Operating Specs'!$C$24))^2)/(SQRT((1-N255^2/('Operating Specs'!$C$15*500)^2)^2+(N255/('Operating Specs'!$C$27*'Operating Specs'!$C$15*500))^2)))*Mode!$L$10)</f>
        <v>-19.50675020187381</v>
      </c>
      <c r="P255">
        <f>(ATAN(N255/('Operating Specs'!$C$23*1000))-ATAN(N255/'Operating Specs'!$C$24)-ATAN(N255/('Operating Specs'!$C$22*1000))-ATAN((N255/('Operating Specs'!$C$27*500*'Operating Specs'!$C$15))/(1-(N255/(0.5*'Operating Specs'!$C$15*1000))^2)))*180/PI()</f>
        <v>-80.80711349243218</v>
      </c>
    </row>
    <row r="256" spans="14:16" x14ac:dyDescent="0.25">
      <c r="N256">
        <v>2884.0315031265945</v>
      </c>
      <c r="O256">
        <f>20*LOG((SQRT(1+(N256/('Operating Specs'!$C$23*1000))^2)*SQRT(1+(N256/('Operating Specs'!$C$22*1000))^2)/SQRT(1+(N256/('Operating Specs'!$C$24))^2)/(SQRT((1-N256^2/('Operating Specs'!$C$15*500)^2)^2+(N256/('Operating Specs'!$C$27*'Operating Specs'!$C$15*500))^2)))*Mode!$L$10)</f>
        <v>-19.687877166828855</v>
      </c>
      <c r="P256">
        <f>(ATAN(N256/('Operating Specs'!$C$23*1000))-ATAN(N256/'Operating Specs'!$C$24)-ATAN(N256/('Operating Specs'!$C$22*1000))-ATAN((N256/('Operating Specs'!$C$27*500*'Operating Specs'!$C$15))/(1-(N256/(0.5*'Operating Specs'!$C$15*1000))^2)))*180/PI()</f>
        <v>-80.735156964116172</v>
      </c>
    </row>
    <row r="257" spans="14:16" x14ac:dyDescent="0.25">
      <c r="N257">
        <v>2951.2092266663731</v>
      </c>
      <c r="O257">
        <f>20*LOG((SQRT(1+(N257/('Operating Specs'!$C$23*1000))^2)*SQRT(1+(N257/('Operating Specs'!$C$22*1000))^2)/SQRT(1+(N257/('Operating Specs'!$C$24))^2)/(SQRT((1-N257^2/('Operating Specs'!$C$15*500)^2)^2+(N257/('Operating Specs'!$C$27*'Operating Specs'!$C$15*500))^2)))*Mode!$L$10)</f>
        <v>-19.868212577118417</v>
      </c>
      <c r="P257">
        <f>(ATAN(N257/('Operating Specs'!$C$23*1000))-ATAN(N257/'Operating Specs'!$C$24)-ATAN(N257/('Operating Specs'!$C$22*1000))-ATAN((N257/('Operating Specs'!$C$27*500*'Operating Specs'!$C$15))/(1-(N257/(0.5*'Operating Specs'!$C$15*1000))^2)))*180/PI()</f>
        <v>-80.659911093707862</v>
      </c>
    </row>
    <row r="258" spans="14:16" x14ac:dyDescent="0.25">
      <c r="N258">
        <v>3019.951720402003</v>
      </c>
      <c r="O258">
        <f>20*LOG((SQRT(1+(N258/('Operating Specs'!$C$23*1000))^2)*SQRT(1+(N258/('Operating Specs'!$C$22*1000))^2)/SQRT(1+(N258/('Operating Specs'!$C$24))^2)/(SQRT((1-N258^2/('Operating Specs'!$C$15*500)^2)^2+(N258/('Operating Specs'!$C$27*'Operating Specs'!$C$15*500))^2)))*Mode!$L$10)</f>
        <v>-20.047722491393074</v>
      </c>
      <c r="P258">
        <f>(ATAN(N258/('Operating Specs'!$C$23*1000))-ATAN(N258/'Operating Specs'!$C$24)-ATAN(N258/('Operating Specs'!$C$22*1000))-ATAN((N258/('Operating Specs'!$C$27*500*'Operating Specs'!$C$15))/(1-(N258/(0.5*'Operating Specs'!$C$15*1000))^2)))*180/PI()</f>
        <v>-80.58143925461664</v>
      </c>
    </row>
    <row r="259" spans="14:16" x14ac:dyDescent="0.25">
      <c r="N259">
        <v>3090.295432513577</v>
      </c>
      <c r="O259">
        <f>20*LOG((SQRT(1+(N259/('Operating Specs'!$C$23*1000))^2)*SQRT(1+(N259/('Operating Specs'!$C$22*1000))^2)/SQRT(1+(N259/('Operating Specs'!$C$24))^2)/(SQRT((1-N259^2/('Operating Specs'!$C$15*500)^2)^2+(N259/('Operating Specs'!$C$27*'Operating Specs'!$C$15*500))^2)))*Mode!$L$10)</f>
        <v>-20.226371884545678</v>
      </c>
      <c r="P259">
        <f>(ATAN(N259/('Operating Specs'!$C$23*1000))-ATAN(N259/'Operating Specs'!$C$24)-ATAN(N259/('Operating Specs'!$C$22*1000))-ATAN((N259/('Operating Specs'!$C$27*500*'Operating Specs'!$C$15))/(1-(N259/(0.5*'Operating Specs'!$C$15*1000))^2)))*180/PI()</f>
        <v>-80.499809278236668</v>
      </c>
    </row>
    <row r="260" spans="14:16" x14ac:dyDescent="0.25">
      <c r="N260">
        <v>3162.2776601683654</v>
      </c>
      <c r="O260">
        <f>20*LOG((SQRT(1+(N260/('Operating Specs'!$C$23*1000))^2)*SQRT(1+(N260/('Operating Specs'!$C$22*1000))^2)/SQRT(1+(N260/('Operating Specs'!$C$24))^2)/(SQRT((1-N260^2/('Operating Specs'!$C$15*500)^2)^2+(N260/('Operating Specs'!$C$27*'Operating Specs'!$C$15*500))^2)))*Mode!$L$10)</f>
        <v>-20.404124627133122</v>
      </c>
      <c r="P260">
        <f>(ATAN(N260/('Operating Specs'!$C$23*1000))-ATAN(N260/'Operating Specs'!$C$24)-ATAN(N260/('Operating Specs'!$C$22*1000))-ATAN((N260/('Operating Specs'!$C$27*500*'Operating Specs'!$C$15))/(1-(N260/(0.5*'Operating Specs'!$C$15*1000))^2)))*180/PI()</f>
        <v>-80.415093790988678</v>
      </c>
    </row>
    <row r="261" spans="14:16" x14ac:dyDescent="0.25">
      <c r="N261">
        <v>3235.9365692962679</v>
      </c>
      <c r="O261">
        <f>20*LOG((SQRT(1+(N261/('Operating Specs'!$C$23*1000))^2)*SQRT(1+(N261/('Operating Specs'!$C$22*1000))^2)/SQRT(1+(N261/('Operating Specs'!$C$24))^2)/(SQRT((1-N261^2/('Operating Specs'!$C$15*500)^2)^2+(N261/('Operating Specs'!$C$27*'Operating Specs'!$C$15*500))^2)))*Mode!$L$10)</f>
        <v>-20.58094346627459</v>
      </c>
      <c r="P261">
        <f>(ATAN(N261/('Operating Specs'!$C$23*1000))-ATAN(N261/'Operating Specs'!$C$24)-ATAN(N261/('Operating Specs'!$C$22*1000))-ATAN((N261/('Operating Specs'!$C$27*500*'Operating Specs'!$C$15))/(1-(N261/(0.5*'Operating Specs'!$C$15*1000))^2)))*180/PI()</f>
        <v>-80.327370562611705</v>
      </c>
    </row>
    <row r="262" spans="14:16" x14ac:dyDescent="0.25">
      <c r="N262">
        <v>3311.3112148258956</v>
      </c>
      <c r="O262">
        <f>20*LOG((SQRT(1+(N262/('Operating Specs'!$C$23*1000))^2)*SQRT(1+(N262/('Operating Specs'!$C$22*1000))^2)/SQRT(1+(N262/('Operating Specs'!$C$24))^2)/(SQRT((1-N262^2/('Operating Specs'!$C$15*500)^2)^2+(N262/('Operating Specs'!$C$27*'Operating Specs'!$C$15*500))^2)))*Mode!$L$10)</f>
        <v>-20.756790008195146</v>
      </c>
      <c r="P262">
        <f>(ATAN(N262/('Operating Specs'!$C$23*1000))-ATAN(N262/'Operating Specs'!$C$24)-ATAN(N262/('Operating Specs'!$C$22*1000))-ATAN((N262/('Operating Specs'!$C$27*500*'Operating Specs'!$C$15))/(1-(N262/(0.5*'Operating Specs'!$C$15*1000))^2)))*180/PI()</f>
        <v>-80.236722865375285</v>
      </c>
    </row>
    <row r="263" spans="14:16" x14ac:dyDescent="0.25">
      <c r="N263">
        <v>3388.4415613920096</v>
      </c>
      <c r="O263">
        <f>20*LOG((SQRT(1+(N263/('Operating Specs'!$C$23*1000))^2)*SQRT(1+(N263/('Operating Specs'!$C$22*1000))^2)/SQRT(1+(N263/('Operating Specs'!$C$24))^2)/(SQRT((1-N263^2/('Operating Specs'!$C$15*500)^2)^2+(N263/('Operating Specs'!$C$27*'Operating Specs'!$C$15*500))^2)))*Mode!$L$10)</f>
        <v>-20.931624702590284</v>
      </c>
      <c r="P263">
        <f>(ATAN(N263/('Operating Specs'!$C$23*1000))-ATAN(N263/'Operating Specs'!$C$24)-ATAN(N263/('Operating Specs'!$C$22*1000))-ATAN((N263/('Operating Specs'!$C$27*500*'Operating Specs'!$C$15))/(1-(N263/(0.5*'Operating Specs'!$C$15*1000))^2)))*180/PI()</f>
        <v>-80.143239843782155</v>
      </c>
    </row>
    <row r="264" spans="14:16" x14ac:dyDescent="0.25">
      <c r="N264">
        <v>3467.3685045252992</v>
      </c>
      <c r="O264">
        <f>20*LOG((SQRT(1+(N264/('Operating Specs'!$C$23*1000))^2)*SQRT(1+(N264/('Operating Specs'!$C$22*1000))^2)/SQRT(1+(N264/('Operating Specs'!$C$24))^2)/(SQRT((1-N264^2/('Operating Specs'!$C$15*500)^2)^2+(N264/('Operating Specs'!$C$27*'Operating Specs'!$C$15*500))^2)))*Mode!$L$10)</f>
        <v>-21.10540682899321</v>
      </c>
      <c r="P264">
        <f>(ATAN(N264/('Operating Specs'!$C$23*1000))-ATAN(N264/'Operating Specs'!$C$24)-ATAN(N264/('Operating Specs'!$C$22*1000))-ATAN((N264/('Operating Specs'!$C$27*500*'Operating Specs'!$C$15))/(1-(N264/(0.5*'Operating Specs'!$C$15*1000))^2)))*180/PI()</f>
        <v>-80.047016894222665</v>
      </c>
    </row>
    <row r="265" spans="14:16" x14ac:dyDescent="0.25">
      <c r="N265">
        <v>3548.1338923357371</v>
      </c>
      <c r="O265">
        <f>20*LOG((SQRT(1+(N265/('Operating Specs'!$C$23*1000))^2)*SQRT(1+(N265/('Operating Specs'!$C$22*1000))^2)/SQRT(1+(N265/('Operating Specs'!$C$24))^2)/(SQRT((1-N265^2/('Operating Specs'!$C$15*500)^2)^2+(N265/('Operating Specs'!$C$27*'Operating Specs'!$C$15*500))^2)))*Mode!$L$10)</f>
        <v>-21.278094485331692</v>
      </c>
      <c r="P265">
        <f>(ATAN(N265/('Operating Specs'!$C$23*1000))-ATAN(N265/'Operating Specs'!$C$24)-ATAN(N265/('Operating Specs'!$C$22*1000))-ATAN((N265/('Operating Specs'!$C$27*500*'Operating Specs'!$C$15))/(1-(N265/(0.5*'Operating Specs'!$C$15*1000))^2)))*180/PI()</f>
        <v>-79.948156053925715</v>
      </c>
    </row>
    <row r="266" spans="14:16" x14ac:dyDescent="0.25">
      <c r="N266">
        <v>3630.7805477009952</v>
      </c>
      <c r="O266">
        <f>20*LOG((SQRT(1+(N266/('Operating Specs'!$C$23*1000))^2)*SQRT(1+(N266/('Operating Specs'!$C$22*1000))^2)/SQRT(1+(N266/('Operating Specs'!$C$24))^2)/(SQRT((1-N266^2/('Operating Specs'!$C$15*500)^2)^2+(N266/('Operating Specs'!$C$27*'Operating Specs'!$C$15*500))^2)))*Mode!$L$10)</f>
        <v>-21.449644578865406</v>
      </c>
      <c r="P266">
        <f>(ATAN(N266/('Operating Specs'!$C$23*1000))-ATAN(N266/'Operating Specs'!$C$24)-ATAN(N266/('Operating Specs'!$C$22*1000))-ATAN((N266/('Operating Specs'!$C$27*500*'Operating Specs'!$C$15))/(1-(N266/(0.5*'Operating Specs'!$C$15*1000))^2)))*180/PI()</f>
        <v>-79.846766398424293</v>
      </c>
    </row>
    <row r="267" spans="14:16" x14ac:dyDescent="0.25">
      <c r="N267">
        <v>3715.3522909717071</v>
      </c>
      <c r="O267">
        <f>20*LOG((SQRT(1+(N267/('Operating Specs'!$C$23*1000))^2)*SQRT(1+(N267/('Operating Specs'!$C$22*1000))^2)/SQRT(1+(N267/('Operating Specs'!$C$24))^2)/(SQRT((1-N267^2/('Operating Specs'!$C$15*500)^2)^2+(N267/('Operating Specs'!$C$27*'Operating Specs'!$C$15*500))^2)))*Mode!$L$10)</f>
        <v>-21.620012819697525</v>
      </c>
      <c r="P267">
        <f>(ATAN(N267/('Operating Specs'!$C$23*1000))-ATAN(N267/'Operating Specs'!$C$24)-ATAN(N267/('Operating Specs'!$C$22*1000))-ATAN((N267/('Operating Specs'!$C$27*500*'Operating Specs'!$C$15))/(1-(N267/(0.5*'Operating Specs'!$C$15*1000))^2)))*180/PI()</f>
        <v>-79.742964446620064</v>
      </c>
    </row>
    <row r="268" spans="14:16" x14ac:dyDescent="0.25">
      <c r="N268">
        <v>3801.8939632055922</v>
      </c>
      <c r="O268">
        <f>20*LOG((SQRT(1+(N268/('Operating Specs'!$C$23*1000))^2)*SQRT(1+(N268/('Operating Specs'!$C$22*1000))^2)/SQRT(1+(N268/('Operating Specs'!$C$24))^2)/(SQRT((1-N268^2/('Operating Specs'!$C$15*500)^2)^2+(N268/('Operating Specs'!$C$27*'Operating Specs'!$C$15*500))^2)))*Mode!$L$10)</f>
        <v>-21.789153717055747</v>
      </c>
      <c r="P268">
        <f>(ATAN(N268/('Operating Specs'!$C$23*1000))-ATAN(N268/'Operating Specs'!$C$24)-ATAN(N268/('Operating Specs'!$C$22*1000))-ATAN((N268/('Operating Specs'!$C$27*500*'Operating Specs'!$C$15))/(1-(N268/(0.5*'Operating Specs'!$C$15*1000))^2)))*180/PI()</f>
        <v>-79.636874572391207</v>
      </c>
    </row>
    <row r="269" spans="14:16" x14ac:dyDescent="0.25">
      <c r="N269">
        <v>3890.451449942786</v>
      </c>
      <c r="O269">
        <f>20*LOG((SQRT(1+(N269/('Operating Specs'!$C$23*1000))^2)*SQRT(1+(N269/('Operating Specs'!$C$22*1000))^2)/SQRT(1+(N269/('Operating Specs'!$C$24))^2)/(SQRT((1-N269^2/('Operating Specs'!$C$15*500)^2)^2+(N269/('Operating Specs'!$C$27*'Operating Specs'!$C$15*500))^2)))*Mode!$L$10)</f>
        <v>-21.957020578537524</v>
      </c>
      <c r="P269">
        <f>(ATAN(N269/('Operating Specs'!$C$23*1000))-ATAN(N269/'Operating Specs'!$C$24)-ATAN(N269/('Operating Specs'!$C$22*1000))-ATAN((N269/('Operating Specs'!$C$27*500*'Operating Specs'!$C$15))/(1-(N269/(0.5*'Operating Specs'!$C$15*1000))^2)))*180/PI()</f>
        <v>-79.528629421536763</v>
      </c>
    </row>
    <row r="270" spans="14:16" x14ac:dyDescent="0.25">
      <c r="N270">
        <v>3981.071705534951</v>
      </c>
      <c r="O270">
        <f>20*LOG((SQRT(1+(N270/('Operating Specs'!$C$23*1000))^2)*SQRT(1+(N270/('Operating Specs'!$C$22*1000))^2)/SQRT(1+(N270/('Operating Specs'!$C$24))^2)/(SQRT((1-N270^2/('Operating Specs'!$C$15*500)^2)^2+(N270/('Operating Specs'!$C$27*'Operating Specs'!$C$15*500))^2)))*Mode!$L$10)</f>
        <v>-22.123565512512364</v>
      </c>
      <c r="P270">
        <f>(ATAN(N270/('Operating Specs'!$C$23*1000))-ATAN(N270/'Operating Specs'!$C$24)-ATAN(N270/('Operating Specs'!$C$22*1000))-ATAN((N270/('Operating Specs'!$C$27*500*'Operating Specs'!$C$15))/(1-(N270/(0.5*'Operating Specs'!$C$15*1000))^2)))*180/PI()</f>
        <v>-79.41837033269789</v>
      </c>
    </row>
    <row r="271" spans="14:16" x14ac:dyDescent="0.25">
      <c r="N271">
        <v>4073.8027780411048</v>
      </c>
      <c r="O271">
        <f>20*LOG((SQRT(1+(N271/('Operating Specs'!$C$23*1000))^2)*SQRT(1+(N271/('Operating Specs'!$C$22*1000))^2)/SQRT(1+(N271/('Operating Specs'!$C$24))^2)/(SQRT((1-N271^2/('Operating Specs'!$C$15*500)^2)^2+(N271/('Operating Specs'!$C$27*'Operating Specs'!$C$15*500))^2)))*Mode!$L$10)</f>
        <v>-22.288739433869786</v>
      </c>
      <c r="P271">
        <f>(ATAN(N271/('Operating Specs'!$C$23*1000))-ATAN(N271/'Operating Specs'!$C$24)-ATAN(N271/('Operating Specs'!$C$22*1000))-ATAN((N271/('Operating Specs'!$C$27*500*'Operating Specs'!$C$15))/(1-(N271/(0.5*'Operating Specs'!$C$15*1000))^2)))*180/PI()</f>
        <v>-79.306247760735602</v>
      </c>
    </row>
    <row r="272" spans="14:16" x14ac:dyDescent="0.25">
      <c r="N272">
        <v>4168.693834703331</v>
      </c>
      <c r="O272">
        <f>20*LOG((SQRT(1+(N272/('Operating Specs'!$C$23*1000))^2)*SQRT(1+(N272/('Operating Specs'!$C$22*1000))^2)/SQRT(1+(N272/('Operating Specs'!$C$24))^2)/(SQRT((1-N272^2/('Operating Specs'!$C$15*500)^2)^2+(N272/('Operating Specs'!$C$27*'Operating Specs'!$C$15*500))^2)))*Mode!$L$10)</f>
        <v>-22.452492073295168</v>
      </c>
      <c r="P272">
        <f>(ATAN(N272/('Operating Specs'!$C$23*1000))-ATAN(N272/'Operating Specs'!$C$24)-ATAN(N272/('Operating Specs'!$C$22*1000))-ATAN((N272/('Operating Specs'!$C$27*500*'Operating Specs'!$C$15))/(1-(N272/(0.5*'Operating Specs'!$C$15*1000))^2)))*180/PI()</f>
        <v>-79.192421700879791</v>
      </c>
    </row>
    <row r="273" spans="14:16" x14ac:dyDescent="0.25">
      <c r="N273">
        <v>4265.7951880159035</v>
      </c>
      <c r="O273">
        <f>20*LOG((SQRT(1+(N273/('Operating Specs'!$C$23*1000))^2)*SQRT(1+(N273/('Operating Specs'!$C$22*1000))^2)/SQRT(1+(N273/('Operating Specs'!$C$24))^2)/(SQRT((1-N273^2/('Operating Specs'!$C$15*500)^2)^2+(N273/('Operating Specs'!$C$27*'Operating Specs'!$C$15*500))^2)))*Mode!$L$10)</f>
        <v>-22.614771990246965</v>
      </c>
      <c r="P273">
        <f>(ATAN(N273/('Operating Specs'!$C$23*1000))-ATAN(N273/'Operating Specs'!$C$24)-ATAN(N273/('Operating Specs'!$C$22*1000))-ATAN((N273/('Operating Specs'!$C$27*500*'Operating Specs'!$C$15))/(1-(N273/(0.5*'Operating Specs'!$C$15*1000))^2)))*180/PI()</f>
        <v>-79.077062111798753</v>
      </c>
    </row>
    <row r="274" spans="14:16" x14ac:dyDescent="0.25">
      <c r="N274">
        <v>4365.158322401634</v>
      </c>
      <c r="O274">
        <f>20*LOG((SQRT(1+(N274/('Operating Specs'!$C$23*1000))^2)*SQRT(1+(N274/('Operating Specs'!$C$22*1000))^2)/SQRT(1+(N274/('Operating Specs'!$C$24))^2)/(SQRT((1-N274^2/('Operating Specs'!$C$15*500)^2)^2+(N274/('Operating Specs'!$C$27*'Operating Specs'!$C$15*500))^2)))*Mode!$L$10)</f>
        <v>-22.775526589797316</v>
      </c>
      <c r="P274">
        <f>(ATAN(N274/('Operating Specs'!$C$23*1000))-ATAN(N274/'Operating Specs'!$C$24)-ATAN(N274/('Operating Specs'!$C$22*1000))-ATAN((N274/('Operating Specs'!$C$27*500*'Operating Specs'!$C$15))/(1-(N274/(0.5*'Operating Specs'!$C$15*1000))^2)))*180/PI()</f>
        <v>-78.96034933557037</v>
      </c>
    </row>
    <row r="275" spans="14:16" x14ac:dyDescent="0.25">
      <c r="N275">
        <v>4466.8359215096052</v>
      </c>
      <c r="O275">
        <f>20*LOG((SQRT(1+(N275/('Operating Specs'!$C$23*1000))^2)*SQRT(1+(N275/('Operating Specs'!$C$22*1000))^2)/SQRT(1+(N275/('Operating Specs'!$C$24))^2)/(SQRT((1-N275^2/('Operating Specs'!$C$15*500)^2)^2+(N275/('Operating Specs'!$C$27*'Operating Specs'!$C$15*500))^2)))*Mode!$L$10)</f>
        <v>-22.934702143483918</v>
      </c>
      <c r="P275">
        <f>(ATAN(N275/('Operating Specs'!$C$23*1000))-ATAN(N275/'Operating Specs'!$C$24)-ATAN(N275/('Operating Specs'!$C$22*1000))-ATAN((N275/('Operating Specs'!$C$27*500*'Operating Specs'!$C$15))/(1-(N275/(0.5*'Operating Specs'!$C$15*1000))^2)))*180/PI()</f>
        <v>-78.842474512369861</v>
      </c>
    </row>
    <row r="276" spans="14:16" x14ac:dyDescent="0.25">
      <c r="N276">
        <v>4570.8818961487232</v>
      </c>
      <c r="O276">
        <f>20*LOG((SQRT(1+(N276/('Operating Specs'!$C$23*1000))^2)*SQRT(1+(N276/('Operating Specs'!$C$22*1000))^2)/SQRT(1+(N276/('Operating Specs'!$C$24))^2)/(SQRT((1-N276^2/('Operating Specs'!$C$15*500)^2)^2+(N276/('Operating Specs'!$C$27*'Operating Specs'!$C$15*500))^2)))*Mode!$L$10)</f>
        <v>-23.092243814303828</v>
      </c>
      <c r="P276">
        <f>(ATAN(N276/('Operating Specs'!$C$23*1000))-ATAN(N276/'Operating Specs'!$C$24)-ATAN(N276/('Operating Specs'!$C$22*1000))-ATAN((N276/('Operating Specs'!$C$27*500*'Operating Specs'!$C$15))/(1-(N276/(0.5*'Operating Specs'!$C$15*1000))^2)))*180/PI()</f>
        <v>-78.723639987526923</v>
      </c>
    </row>
    <row r="277" spans="14:16" x14ac:dyDescent="0.25">
      <c r="N277">
        <v>4677.3514128719544</v>
      </c>
      <c r="O277">
        <f>20*LOG((SQRT(1+(N277/('Operating Specs'!$C$23*1000))^2)*SQRT(1+(N277/('Operating Specs'!$C$22*1000))^2)/SQRT(1+(N277/('Operating Specs'!$C$24))^2)/(SQRT((1-N277^2/('Operating Specs'!$C$15*500)^2)^2+(N277/('Operating Specs'!$C$27*'Operating Specs'!$C$15*500))^2)))*Mode!$L$10)</f>
        <v>-23.248095685960113</v>
      </c>
      <c r="P277">
        <f>(ATAN(N277/('Operating Specs'!$C$23*1000))-ATAN(N277/'Operating Specs'!$C$24)-ATAN(N277/('Operating Specs'!$C$22*1000))-ATAN((N277/('Operating Specs'!$C$27*500*'Operating Specs'!$C$15))/(1-(N277/(0.5*'Operating Specs'!$C$15*1000))^2)))*180/PI()</f>
        <v>-78.604059708447878</v>
      </c>
    </row>
    <row r="278" spans="14:16" x14ac:dyDescent="0.25">
      <c r="N278">
        <v>4786.3009232263539</v>
      </c>
      <c r="O278">
        <f>20*LOG((SQRT(1+(N278/('Operating Specs'!$C$23*1000))^2)*SQRT(1+(N278/('Operating Specs'!$C$22*1000))^2)/SQRT(1+(N278/('Operating Specs'!$C$24))^2)/(SQRT((1-N278^2/('Operating Specs'!$C$15*500)^2)^2+(N278/('Operating Specs'!$C$27*'Operating Specs'!$C$15*500))^2)))*Mode!$L$10)</f>
        <v>-23.402200796448533</v>
      </c>
      <c r="P278">
        <f>(ATAN(N278/('Operating Specs'!$C$23*1000))-ATAN(N278/'Operating Specs'!$C$24)-ATAN(N278/('Operating Specs'!$C$22*1000))-ATAN((N278/('Operating Specs'!$C$27*500*'Operating Specs'!$C$15))/(1-(N278/(0.5*'Operating Specs'!$C$15*1000))^2)))*180/PI()</f>
        <v>-78.483959608750908</v>
      </c>
    </row>
    <row r="279" spans="14:16" x14ac:dyDescent="0.25">
      <c r="N279">
        <v>4897.7881936844324</v>
      </c>
      <c r="O279">
        <f>20*LOG((SQRT(1+(N279/('Operating Specs'!$C$23*1000))^2)*SQRT(1+(N279/('Operating Specs'!$C$22*1000))^2)/SQRT(1+(N279/('Operating Specs'!$C$24))^2)/(SQRT((1-N279^2/('Operating Specs'!$C$15*500)^2)^2+(N279/('Operating Specs'!$C$27*'Operating Specs'!$C$15*500))^2)))*Mode!$L$10)</f>
        <v>-23.554501176045704</v>
      </c>
      <c r="P279">
        <f>(ATAN(N279/('Operating Specs'!$C$23*1000))-ATAN(N279/'Operating Specs'!$C$24)-ATAN(N279/('Operating Specs'!$C$22*1000))-ATAN((N279/('Operating Specs'!$C$27*500*'Operating Specs'!$C$15))/(1-(N279/(0.5*'Operating Specs'!$C$15*1000))^2)))*180/PI()</f>
        <v>-78.363577976826591</v>
      </c>
    </row>
    <row r="280" spans="14:16" x14ac:dyDescent="0.25">
      <c r="N280">
        <v>5011.8723362726905</v>
      </c>
      <c r="O280">
        <f>20*LOG((SQRT(1+(N280/('Operating Specs'!$C$23*1000))^2)*SQRT(1+(N280/('Operating Specs'!$C$22*1000))^2)/SQRT(1+(N280/('Operating Specs'!$C$24))^2)/(SQRT((1-N280^2/('Operating Specs'!$C$15*500)^2)^2+(N280/('Operating Specs'!$C$27*'Operating Specs'!$C$15*500))^2)))*Mode!$L$10)</f>
        <v>-23.704937889730324</v>
      </c>
      <c r="P280">
        <f>(ATAN(N280/('Operating Specs'!$C$23*1000))-ATAN(N280/'Operating Specs'!$C$24)-ATAN(N280/('Operating Specs'!$C$22*1000))-ATAN((N280/('Operating Specs'!$C$27*500*'Operating Specs'!$C$15))/(1-(N280/(0.5*'Operating Specs'!$C$15*1000))^2)))*180/PI()</f>
        <v>-78.243165805915169</v>
      </c>
    </row>
    <row r="281" spans="14:16" x14ac:dyDescent="0.25">
      <c r="N281">
        <v>5128.6138399136153</v>
      </c>
      <c r="O281">
        <f>20*LOG((SQRT(1+(N281/('Operating Specs'!$C$23*1000))^2)*SQRT(1+(N281/('Operating Specs'!$C$22*1000))^2)/SQRT(1+(N281/('Operating Specs'!$C$24))^2)/(SQRT((1-N281^2/('Operating Specs'!$C$15*500)^2)^2+(N281/('Operating Specs'!$C$27*'Operating Specs'!$C$15*500))^2)))*Mode!$L$10)</f>
        <v>-23.853451084036909</v>
      </c>
      <c r="P281">
        <f>(ATAN(N281/('Operating Specs'!$C$23*1000))-ATAN(N281/'Operating Specs'!$C$24)-ATAN(N281/('Operating Specs'!$C$22*1000))-ATAN((N281/('Operating Specs'!$C$27*500*'Operating Specs'!$C$15))/(1-(N281/(0.5*'Operating Specs'!$C$15*1000))^2)))*180/PI()</f>
        <v>-78.122987122689324</v>
      </c>
    </row>
    <row r="282" spans="14:16" x14ac:dyDescent="0.25">
      <c r="N282">
        <v>5248.0746024976916</v>
      </c>
      <c r="O282">
        <f>20*LOG((SQRT(1+(N282/('Operating Specs'!$C$23*1000))^2)*SQRT(1+(N282/('Operating Specs'!$C$22*1000))^2)/SQRT(1+(N282/('Operating Specs'!$C$24))^2)/(SQRT((1-N282^2/('Operating Specs'!$C$15*500)^2)^2+(N282/('Operating Specs'!$C$27*'Operating Specs'!$C$15*500))^2)))*Mode!$L$10)</f>
        <v>-23.999980038306042</v>
      </c>
      <c r="P282">
        <f>(ATAN(N282/('Operating Specs'!$C$23*1000))-ATAN(N282/'Operating Specs'!$C$24)-ATAN(N282/('Operating Specs'!$C$22*1000))-ATAN((N282/('Operating Specs'!$C$27*500*'Operating Specs'!$C$15))/(1-(N282/(0.5*'Operating Specs'!$C$15*1000))^2)))*180/PI()</f>
        <v>-78.003319291251401</v>
      </c>
    </row>
    <row r="283" spans="14:16" x14ac:dyDescent="0.25">
      <c r="N283">
        <v>5370.3179637024932</v>
      </c>
      <c r="O283">
        <f>20*LOG((SQRT(1+(N283/('Operating Specs'!$C$23*1000))^2)*SQRT(1+(N283/('Operating Specs'!$C$22*1000))^2)/SQRT(1+(N283/('Operating Specs'!$C$24))^2)/(SQRT((1-N283^2/('Operating Specs'!$C$15*500)^2)^2+(N283/('Operating Specs'!$C$27*'Operating Specs'!$C$15*500))^2)))*Mode!$L$10)</f>
        <v>-24.144463220257041</v>
      </c>
      <c r="P283">
        <f>(ATAN(N283/('Operating Specs'!$C$23*1000))-ATAN(N283/'Operating Specs'!$C$24)-ATAN(N283/('Operating Specs'!$C$22*1000))-ATAN((N283/('Operating Specs'!$C$27*500*'Operating Specs'!$C$15))/(1-(N283/(0.5*'Operating Specs'!$C$15*1000))^2)))*180/PI()</f>
        <v>-77.884453289399616</v>
      </c>
    </row>
    <row r="284" spans="14:16" x14ac:dyDescent="0.25">
      <c r="N284">
        <v>5495.4087385762095</v>
      </c>
      <c r="O284">
        <f>20*LOG((SQRT(1+(N284/('Operating Specs'!$C$23*1000))^2)*SQRT(1+(N284/('Operating Specs'!$C$22*1000))^2)/SQRT(1+(N284/('Operating Specs'!$C$24))^2)/(SQRT((1-N284^2/('Operating Specs'!$C$15*500)^2)^2+(N284/('Operating Specs'!$C$27*'Operating Specs'!$C$15*500))^2)))*Mode!$L$10)</f>
        <v>-24.286838345768707</v>
      </c>
      <c r="P284">
        <f>(ATAN(N284/('Operating Specs'!$C$23*1000))-ATAN(N284/'Operating Specs'!$C$24)-ATAN(N284/('Operating Specs'!$C$22*1000))-ATAN((N284/('Operating Specs'!$C$27*500*'Operating Specs'!$C$15))/(1-(N284/(0.5*'Operating Specs'!$C$15*1000))^2)))*180/PI()</f>
        <v>-77.766693953992331</v>
      </c>
    </row>
    <row r="285" spans="14:16" x14ac:dyDescent="0.25">
      <c r="N285">
        <v>5623.4132519034529</v>
      </c>
      <c r="O285">
        <f>20*LOG((SQRT(1+(N285/('Operating Specs'!$C$23*1000))^2)*SQRT(1+(N285/('Operating Specs'!$C$22*1000))^2)/SQRT(1+(N285/('Operating Specs'!$C$24))^2)/(SQRT((1-N285^2/('Operating Specs'!$C$15*500)^2)^2+(N285/('Operating Specs'!$C$27*'Operating Specs'!$C$15*500))^2)))*Mode!$L$10)</f>
        <v>-24.427042442711205</v>
      </c>
      <c r="P285">
        <f>(ATAN(N285/('Operating Specs'!$C$23*1000))-ATAN(N285/'Operating Specs'!$C$24)-ATAN(N285/('Operating Specs'!$C$22*1000))-ATAN((N285/('Operating Specs'!$C$27*500*'Operating Specs'!$C$15))/(1-(N285/(0.5*'Operating Specs'!$C$15*1000))^2)))*180/PI()</f>
        <v>-77.650360192248485</v>
      </c>
    </row>
    <row r="286" spans="14:16" x14ac:dyDescent="0.25">
      <c r="N286">
        <v>5754.3993733715297</v>
      </c>
      <c r="O286">
        <f>20*LOG((SQRT(1+(N286/('Operating Specs'!$C$23*1000))^2)*SQRT(1+(N286/('Operating Specs'!$C$22*1000))^2)/SQRT(1+(N286/('Operating Specs'!$C$24))^2)/(SQRT((1-N286^2/('Operating Specs'!$C$15*500)^2)^2+(N286/('Operating Specs'!$C$27*'Operating Specs'!$C$15*500))^2)))*Mode!$L$10)</f>
        <v>-24.565011918627988</v>
      </c>
      <c r="P286">
        <f>(ATAN(N286/('Operating Specs'!$C$23*1000))-ATAN(N286/'Operating Specs'!$C$24)-ATAN(N286/('Operating Specs'!$C$22*1000))-ATAN((N286/('Operating Specs'!$C$27*500*'Operating Specs'!$C$15))/(1-(N286/(0.5*'Operating Specs'!$C$15*1000))^2)))*180/PI()</f>
        <v>-77.535785155866208</v>
      </c>
    </row>
    <row r="287" spans="14:16" x14ac:dyDescent="0.25">
      <c r="N287">
        <v>5888.43655355585</v>
      </c>
      <c r="O287">
        <f>20*LOG((SQRT(1+(N287/('Operating Specs'!$C$23*1000))^2)*SQRT(1+(N287/('Operating Specs'!$C$22*1000))^2)/SQRT(1+(N287/('Operating Specs'!$C$24))^2)/(SQRT((1-N287^2/('Operating Specs'!$C$15*500)^2)^2+(N287/('Operating Specs'!$C$27*'Operating Specs'!$C$15*500))^2)))*Mode!$L$10)</f>
        <v>-24.700682632021564</v>
      </c>
      <c r="P287">
        <f>(ATAN(N287/('Operating Specs'!$C$23*1000))-ATAN(N287/'Operating Specs'!$C$24)-ATAN(N287/('Operating Specs'!$C$22*1000))-ATAN((N287/('Operating Specs'!$C$27*500*'Operating Specs'!$C$15))/(1-(N287/(0.5*'Operating Specs'!$C$15*1000))^2)))*180/PI()</f>
        <v>-77.423316374927822</v>
      </c>
    </row>
    <row r="288" spans="14:16" x14ac:dyDescent="0.25">
      <c r="N288">
        <v>6025.595860743535</v>
      </c>
      <c r="O288">
        <f>20*LOG((SQRT(1+(N288/('Operating Specs'!$C$23*1000))^2)*SQRT(1+(N288/('Operating Specs'!$C$22*1000))^2)/SQRT(1+(N288/('Operating Specs'!$C$24))^2)/(SQRT((1-N288^2/('Operating Specs'!$C$15*500)^2)^2+(N288/('Operating Specs'!$C$27*'Operating Specs'!$C$15*500))^2)))*Mode!$L$10)</f>
        <v>-24.833989966951094</v>
      </c>
      <c r="P288">
        <f>(ATAN(N288/('Operating Specs'!$C$23*1000))-ATAN(N288/'Operating Specs'!$C$24)-ATAN(N288/('Operating Specs'!$C$22*1000))-ATAN((N288/('Operating Specs'!$C$27*500*'Operating Specs'!$C$15))/(1-(N288/(0.5*'Operating Specs'!$C$15*1000))^2)))*180/PI()</f>
        <v>-77.313315848686727</v>
      </c>
    </row>
    <row r="289" spans="14:16" x14ac:dyDescent="0.25">
      <c r="N289">
        <v>6165.9500186147779</v>
      </c>
      <c r="O289">
        <f>20*LOG((SQRT(1+(N289/('Operating Specs'!$C$23*1000))^2)*SQRT(1+(N289/('Operating Specs'!$C$22*1000))^2)/SQRT(1+(N289/('Operating Specs'!$C$24))^2)/(SQRT((1-N289^2/('Operating Specs'!$C$15*500)^2)^2+(N289/('Operating Specs'!$C$27*'Operating Specs'!$C$15*500))^2)))*Mode!$L$10)</f>
        <v>-24.964868910604192</v>
      </c>
      <c r="P289">
        <f>(ATAN(N289/('Operating Specs'!$C$23*1000))-ATAN(N289/'Operating Specs'!$C$24)-ATAN(N289/('Operating Specs'!$C$22*1000))-ATAN((N289/('Operating Specs'!$C$27*500*'Operating Specs'!$C$15))/(1-(N289/(0.5*'Operating Specs'!$C$15*1000))^2)))*180/PI()</f>
        <v>-77.206160090506714</v>
      </c>
    </row>
    <row r="290" spans="14:16" x14ac:dyDescent="0.25">
      <c r="N290">
        <v>6309.5734448018875</v>
      </c>
      <c r="O290">
        <f>20*LOG((SQRT(1+(N290/('Operating Specs'!$C$23*1000))^2)*SQRT(1+(N290/('Operating Specs'!$C$22*1000))^2)/SQRT(1+(N290/('Operating Specs'!$C$24))^2)/(SQRT((1-N290^2/('Operating Specs'!$C$15*500)^2)^2+(N290/('Operating Specs'!$C$27*'Operating Specs'!$C$15*500))^2)))*Mode!$L$10)</f>
        <v>-25.093254133460622</v>
      </c>
      <c r="P290">
        <f>(ATAN(N290/('Operating Specs'!$C$23*1000))-ATAN(N290/'Operating Specs'!$C$24)-ATAN(N290/('Operating Specs'!$C$22*1000))-ATAN((N290/('Operating Specs'!$C$27*500*'Operating Specs'!$C$15))/(1-(N290/(0.5*'Operating Specs'!$C$15*1000))^2)))*180/PI()</f>
        <v>-77.102240124446695</v>
      </c>
    </row>
    <row r="291" spans="14:16" x14ac:dyDescent="0.25">
      <c r="N291">
        <v>6456.5422903465087</v>
      </c>
      <c r="O291">
        <f>20*LOG((SQRT(1+(N291/('Operating Specs'!$C$23*1000))^2)*SQRT(1+(N291/('Operating Specs'!$C$22*1000))^2)/SQRT(1+(N291/('Operating Specs'!$C$24))^2)/(SQRT((1-N291^2/('Operating Specs'!$C$15*500)^2)^2+(N291/('Operating Specs'!$C$27*'Operating Specs'!$C$15*500))^2)))*Mode!$L$10)</f>
        <v>-25.219080071622475</v>
      </c>
      <c r="P291">
        <f>(ATAN(N291/('Operating Specs'!$C$23*1000))-ATAN(N291/'Operating Specs'!$C$24)-ATAN(N291/('Operating Specs'!$C$22*1000))-ATAN((N291/('Operating Specs'!$C$27*500*'Operating Specs'!$C$15))/(1-(N291/(0.5*'Operating Specs'!$C$15*1000))^2)))*180/PI()</f>
        <v>-77.001961431256561</v>
      </c>
    </row>
    <row r="292" spans="14:16" x14ac:dyDescent="0.25">
      <c r="N292">
        <v>6606.9344800759118</v>
      </c>
      <c r="O292">
        <f>20*LOG((SQRT(1+(N292/('Operating Specs'!$C$23*1000))^2)*SQRT(1+(N292/('Operating Specs'!$C$22*1000))^2)/SQRT(1+(N292/('Operating Specs'!$C$24))^2)/(SQRT((1-N292^2/('Operating Specs'!$C$15*500)^2)^2+(N292/('Operating Specs'!$C$27*'Operating Specs'!$C$15*500))^2)))*Mode!$L$10)</f>
        <v>-25.342281010844982</v>
      </c>
      <c r="P292">
        <f>(ATAN(N292/('Operating Specs'!$C$23*1000))-ATAN(N292/'Operating Specs'!$C$24)-ATAN(N292/('Operating Specs'!$C$22*1000))-ATAN((N292/('Operating Specs'!$C$27*500*'Operating Specs'!$C$15))/(1-(N292/(0.5*'Operating Specs'!$C$15*1000))^2)))*180/PI()</f>
        <v>-76.905743841874283</v>
      </c>
    </row>
    <row r="293" spans="14:16" x14ac:dyDescent="0.25">
      <c r="N293">
        <v>6760.8297539197674</v>
      </c>
      <c r="O293">
        <f>20*LOG((SQRT(1+(N293/('Operating Specs'!$C$23*1000))^2)*SQRT(1+(N293/('Operating Specs'!$C$22*1000))^2)/SQRT(1+(N293/('Operating Specs'!$C$24))^2)/(SQRT((1-N293^2/('Operating Specs'!$C$15*500)^2)^2+(N293/('Operating Specs'!$C$27*'Operating Specs'!$C$15*500))^2)))*Mode!$L$10)</f>
        <v>-25.462791171764877</v>
      </c>
      <c r="P293">
        <f>(ATAN(N293/('Operating Specs'!$C$23*1000))-ATAN(N293/'Operating Specs'!$C$24)-ATAN(N293/('Operating Specs'!$C$22*1000))-ATAN((N293/('Operating Specs'!$C$27*500*'Operating Specs'!$C$15))/(1-(N293/(0.5*'Operating Specs'!$C$15*1000))^2)))*180/PI()</f>
        <v>-76.814021376889372</v>
      </c>
    </row>
    <row r="294" spans="14:16" x14ac:dyDescent="0.25">
      <c r="N294">
        <v>6918.3097091893123</v>
      </c>
      <c r="O294">
        <f>20*LOG((SQRT(1+(N294/('Operating Specs'!$C$23*1000))^2)*SQRT(1+(N294/('Operating Specs'!$C$22*1000))^2)/SQRT(1+(N294/('Operating Specs'!$C$24))^2)/(SQRT((1-N294^2/('Operating Specs'!$C$15*500)^2)^2+(N294/('Operating Specs'!$C$27*'Operating Specs'!$C$15*500))^2)))*Mode!$L$10)</f>
        <v>-25.580544795790523</v>
      </c>
      <c r="P294">
        <f>(ATAN(N294/('Operating Specs'!$C$23*1000))-ATAN(N294/'Operating Specs'!$C$24)-ATAN(N294/('Operating Specs'!$C$22*1000))-ATAN((N294/('Operating Specs'!$C$27*500*'Operating Specs'!$C$15))/(1-(N294/(0.5*'Operating Specs'!$C$15*1000))^2)))*180/PI()</f>
        <v>-76.72724203086581</v>
      </c>
    </row>
    <row r="295" spans="14:16" x14ac:dyDescent="0.25">
      <c r="N295">
        <v>7079.4578438413255</v>
      </c>
      <c r="O295">
        <f>20*LOG((SQRT(1+(N295/('Operating Specs'!$C$23*1000))^2)*SQRT(1+(N295/('Operating Specs'!$C$22*1000))^2)/SQRT(1+(N295/('Operating Specs'!$C$24))^2)/(SQRT((1-N295^2/('Operating Specs'!$C$15*500)^2)^2+(N295/('Operating Specs'!$C$27*'Operating Specs'!$C$15*500))^2)))*Mode!$L$10)</f>
        <v>-25.695476231090247</v>
      </c>
      <c r="P295">
        <f>(ATAN(N295/('Operating Specs'!$C$23*1000))-ATAN(N295/'Operating Specs'!$C$24)-ATAN(N295/('Operating Specs'!$C$22*1000))-ATAN((N295/('Operating Specs'!$C$27*500*'Operating Specs'!$C$15))/(1-(N295/(0.5*'Operating Specs'!$C$15*1000))^2)))*180/PI()</f>
        <v>-76.64586750089434</v>
      </c>
    </row>
    <row r="296" spans="14:16" x14ac:dyDescent="0.25">
      <c r="N296">
        <v>7244.3596007498436</v>
      </c>
      <c r="O296">
        <f>20*LOG((SQRT(1+(N296/('Operating Specs'!$C$23*1000))^2)*SQRT(1+(N296/('Operating Specs'!$C$22*1000))^2)/SQRT(1+(N296/('Operating Specs'!$C$24))^2)/(SQRT((1-N296^2/('Operating Specs'!$C$15*500)^2)^2+(N296/('Operating Specs'!$C$27*'Operating Specs'!$C$15*500))^2)))*Mode!$L$10)</f>
        <v>-25.807520018094042</v>
      </c>
      <c r="P296">
        <f>(ATAN(N296/('Operating Specs'!$C$23*1000))-ATAN(N296/'Operating Specs'!$C$24)-ATAN(N296/('Operating Specs'!$C$22*1000))-ATAN((N296/('Operating Specs'!$C$27*500*'Operating Specs'!$C$15))/(1-(N296/(0.5*'Operating Specs'!$C$15*1000))^2)))*180/PI()</f>
        <v>-76.570372859269</v>
      </c>
    </row>
    <row r="297" spans="14:16" x14ac:dyDescent="0.25">
      <c r="N297">
        <v>7413.1024130091182</v>
      </c>
      <c r="O297">
        <f>20*LOG((SQRT(1+(N297/('Operating Specs'!$C$23*1000))^2)*SQRT(1+(N297/('Operating Specs'!$C$22*1000))^2)/SQRT(1+(N297/('Operating Specs'!$C$24))^2)/(SQRT((1-N297^2/('Operating Specs'!$C$15*500)^2)^2+(N297/('Operating Specs'!$C$27*'Operating Specs'!$C$15*500))^2)))*Mode!$L$10)</f>
        <v>-25.916610973908945</v>
      </c>
      <c r="P297">
        <f>(ATAN(N297/('Operating Specs'!$C$23*1000))-ATAN(N297/'Operating Specs'!$C$24)-ATAN(N297/('Operating Specs'!$C$22*1000))-ATAN((N297/('Operating Specs'!$C$27*500*'Operating Specs'!$C$15))/(1-(N297/(0.5*'Operating Specs'!$C$15*1000))^2)))*180/PI()</f>
        <v>-76.501246170754598</v>
      </c>
    </row>
    <row r="298" spans="14:16" x14ac:dyDescent="0.25">
      <c r="N298">
        <v>7585.7757502917784</v>
      </c>
      <c r="O298">
        <f>20*LOG((SQRT(1+(N298/('Operating Specs'!$C$23*1000))^2)*SQRT(1+(N298/('Operating Specs'!$C$22*1000))^2)/SQRT(1+(N298/('Operating Specs'!$C$24))^2)/(SQRT((1-N298^2/('Operating Specs'!$C$15*500)^2)^2+(N298/('Operating Specs'!$C$27*'Operating Specs'!$C$15*500))^2)))*Mode!$L$10)</f>
        <v>-26.022684275041801</v>
      </c>
      <c r="P298">
        <f>(ATAN(N298/('Operating Specs'!$C$23*1000))-ATAN(N298/'Operating Specs'!$C$24)-ATAN(N298/('Operating Specs'!$C$22*1000))-ATAN((N298/('Operating Specs'!$C$27*500*'Operating Specs'!$C$15))/(1-(N298/(0.5*'Operating Specs'!$C$15*1000))^2)))*180/PI()</f>
        <v>-76.438988055522742</v>
      </c>
    </row>
    <row r="299" spans="14:16" x14ac:dyDescent="0.25">
      <c r="N299">
        <v>7762.4711662868567</v>
      </c>
      <c r="O299">
        <f>20*LOG((SQRT(1+(N299/('Operating Specs'!$C$23*1000))^2)*SQRT(1+(N299/('Operating Specs'!$C$22*1000))^2)/SQRT(1+(N299/('Operating Specs'!$C$24))^2)/(SQRT((1-N299^2/('Operating Specs'!$C$15*500)^2)^2+(N299/('Operating Specs'!$C$27*'Operating Specs'!$C$15*500))^2)))*Mode!$L$10)</f>
        <v>-26.125675537824527</v>
      </c>
      <c r="P299">
        <f>(ATAN(N299/('Operating Specs'!$C$23*1000))-ATAN(N299/'Operating Specs'!$C$24)-ATAN(N299/('Operating Specs'!$C$22*1000))-ATAN((N299/('Operating Specs'!$C$27*500*'Operating Specs'!$C$15))/(1-(N299/(0.5*'Operating Specs'!$C$15*1000))^2)))*180/PI()</f>
        <v>-76.384111199483939</v>
      </c>
    </row>
    <row r="300" spans="14:16" x14ac:dyDescent="0.25">
      <c r="N300">
        <v>7943.2823472427517</v>
      </c>
      <c r="O300">
        <f>20*LOG((SQRT(1+(N300/('Operating Specs'!$C$23*1000))^2)*SQRT(1+(N300/('Operating Specs'!$C$22*1000))^2)/SQRT(1+(N300/('Operating Specs'!$C$24))^2)/(SQRT((1-N300^2/('Operating Specs'!$C$15*500)^2)^2+(N300/('Operating Specs'!$C$27*'Operating Specs'!$C$15*500))^2)))*Mode!$L$10)</f>
        <v>-26.225520895947682</v>
      </c>
      <c r="P300">
        <f>(ATAN(N300/('Operating Specs'!$C$23*1000))-ATAN(N300/'Operating Specs'!$C$24)-ATAN(N300/('Operating Specs'!$C$22*1000))-ATAN((N300/('Operating Specs'!$C$27*500*'Operating Specs'!$C$15))/(1-(N300/(0.5*'Operating Specs'!$C$15*1000))^2)))*180/PI()</f>
        <v>-76.337139814423168</v>
      </c>
    </row>
    <row r="301" spans="14:16" x14ac:dyDescent="0.25">
      <c r="N301">
        <v>8128.3051616409257</v>
      </c>
      <c r="O301">
        <f>20*LOG((SQRT(1+(N301/('Operating Specs'!$C$23*1000))^2)*SQRT(1+(N301/('Operating Specs'!$C$22*1000))^2)/SQRT(1+(N301/('Operating Specs'!$C$24))^2)/(SQRT((1-N301^2/('Operating Specs'!$C$15*500)^2)^2+(N301/('Operating Specs'!$C$27*'Operating Specs'!$C$15*500))^2)))*Mode!$L$10)</f>
        <v>-26.322157074528203</v>
      </c>
      <c r="P301">
        <f>(ATAN(N301/('Operating Specs'!$C$23*1000))-ATAN(N301/'Operating Specs'!$C$24)-ATAN(N301/('Operating Specs'!$C$22*1000))-ATAN((N301/('Operating Specs'!$C$27*500*'Operating Specs'!$C$15))/(1-(N301/(0.5*'Operating Specs'!$C$15*1000))^2)))*180/PI()</f>
        <v>-76.298609051052921</v>
      </c>
    </row>
    <row r="302" spans="14:16" x14ac:dyDescent="0.25">
      <c r="N302">
        <v>8317.6377110266421</v>
      </c>
      <c r="O302">
        <f>20*LOG((SQRT(1+(N302/('Operating Specs'!$C$23*1000))^2)*SQRT(1+(N302/('Operating Specs'!$C$22*1000))^2)/SQRT(1+(N302/('Operating Specs'!$C$24))^2)/(SQRT((1-N302^2/('Operating Specs'!$C$15*500)^2)^2+(N302/('Operating Specs'!$C$27*'Operating Specs'!$C$15*500))^2)))*Mode!$L$10)</f>
        <v>-26.415521460167085</v>
      </c>
      <c r="P302">
        <f>(ATAN(N302/('Operating Specs'!$C$23*1000))-ATAN(N302/'Operating Specs'!$C$24)-ATAN(N302/('Operating Specs'!$C$22*1000))-ATAN((N302/('Operating Specs'!$C$27*500*'Operating Specs'!$C$15))/(1-(N302/(0.5*'Operating Specs'!$C$15*1000))^2)))*180/PI()</f>
        <v>-76.269064368821631</v>
      </c>
    </row>
    <row r="303" spans="14:16" x14ac:dyDescent="0.25">
      <c r="N303">
        <v>8511.3803820236935</v>
      </c>
      <c r="O303">
        <f>20*LOG((SQRT(1+(N303/('Operating Specs'!$C$23*1000))^2)*SQRT(1+(N303/('Operating Specs'!$C$22*1000))^2)/SQRT(1+(N303/('Operating Specs'!$C$24))^2)/(SQRT((1-N303^2/('Operating Specs'!$C$15*500)^2)^2+(N303/('Operating Specs'!$C$27*'Operating Specs'!$C$15*500))^2)))*Mode!$L$10)</f>
        <v>-26.505552166492681</v>
      </c>
      <c r="P303">
        <f>(ATAN(N303/('Operating Specs'!$C$23*1000))-ATAN(N303/'Operating Specs'!$C$24)-ATAN(N303/('Operating Specs'!$C$22*1000))-ATAN((N303/('Operating Specs'!$C$27*500*'Operating Specs'!$C$15))/(1-(N303/(0.5*'Operating Specs'!$C$15*1000))^2)))*180/PI()</f>
        <v>-76.249060867052251</v>
      </c>
    </row>
    <row r="304" spans="14:16" x14ac:dyDescent="0.25">
      <c r="N304">
        <v>8709.6358995607334</v>
      </c>
      <c r="O304">
        <f>20*LOG((SQRT(1+(N304/('Operating Specs'!$C$23*1000))^2)*SQRT(1+(N304/('Operating Specs'!$C$22*1000))^2)/SQRT(1+(N304/('Operating Specs'!$C$24))^2)/(SQRT((1-N304^2/('Operating Specs'!$C$15*500)^2)^2+(N304/('Operating Specs'!$C$27*'Operating Specs'!$C$15*500))^2)))*Mode!$L$10)</f>
        <v>-26.592188094735164</v>
      </c>
      <c r="P304">
        <f>(ATAN(N304/('Operating Specs'!$C$23*1000))-ATAN(N304/'Operating Specs'!$C$24)-ATAN(N304/('Operating Specs'!$C$22*1000))-ATAN((N304/('Operating Specs'!$C$27*500*'Operating Specs'!$C$15))/(1-(N304/(0.5*'Operating Specs'!$C$15*1000))^2)))*180/PI()</f>
        <v>-76.239162582726649</v>
      </c>
    </row>
    <row r="305" spans="14:16" x14ac:dyDescent="0.25">
      <c r="N305">
        <v>8912.5093813373787</v>
      </c>
      <c r="O305">
        <f>20*LOG((SQRT(1+(N305/('Operating Specs'!$C$23*1000))^2)*SQRT(1+(N305/('Operating Specs'!$C$22*1000))^2)/SQRT(1+(N305/('Operating Specs'!$C$24))^2)/(SQRT((1-N305^2/('Operating Specs'!$C$15*500)^2)^2+(N305/('Operating Specs'!$C$27*'Operating Specs'!$C$15*500))^2)))*Mode!$L$10)</f>
        <v>-26.675368988937453</v>
      </c>
      <c r="P305">
        <f>(ATAN(N305/('Operating Specs'!$C$23*1000))-ATAN(N305/'Operating Specs'!$C$24)-ATAN(N305/('Operating Specs'!$C$22*1000))-ATAN((N305/('Operating Specs'!$C$27*500*'Operating Specs'!$C$15))/(1-(N305/(0.5*'Operating Specs'!$C$15*1000))^2)))*180/PI()</f>
        <v>-76.239941760967952</v>
      </c>
    </row>
    <row r="306" spans="14:16" x14ac:dyDescent="0.25">
      <c r="N306">
        <v>9120.1083935590177</v>
      </c>
      <c r="O306">
        <f>20*LOG((SQRT(1+(N306/('Operating Specs'!$C$23*1000))^2)*SQRT(1+(N306/('Operating Specs'!$C$22*1000))^2)/SQRT(1+(N306/('Operating Specs'!$C$24))^2)/(SQRT((1-N306^2/('Operating Specs'!$C$15*500)^2)^2+(N306/('Operating Specs'!$C$27*'Operating Specs'!$C$15*500))^2)))*Mode!$L$10)</f>
        <v>-26.75503548547692</v>
      </c>
      <c r="P306">
        <f>(ATAN(N306/('Operating Specs'!$C$23*1000))-ATAN(N306/'Operating Specs'!$C$24)-ATAN(N306/('Operating Specs'!$C$22*1000))-ATAN((N306/('Operating Specs'!$C$27*500*'Operating Specs'!$C$15))/(1-(N306/(0.5*'Operating Specs'!$C$15*1000))^2)))*180/PI()</f>
        <v>-76.251978105000589</v>
      </c>
    </row>
    <row r="307" spans="14:16" x14ac:dyDescent="0.25">
      <c r="N307">
        <v>9332.5430079698308</v>
      </c>
      <c r="O307">
        <f>20*LOG((SQRT(1+(N307/('Operating Specs'!$C$23*1000))^2)*SQRT(1+(N307/('Operating Specs'!$C$22*1000))^2)/SQRT(1+(N307/('Operating Specs'!$C$24))^2)/(SQRT((1-N307^2/('Operating Specs'!$C$15*500)^2)^2+(N307/('Operating Specs'!$C$27*'Operating Specs'!$C$15*500))^2)))*Mode!$L$10)</f>
        <v>-26.831129156650462</v>
      </c>
      <c r="P307">
        <f>(ATAN(N307/('Operating Specs'!$C$23*1000))-ATAN(N307/'Operating Specs'!$C$24)-ATAN(N307/('Operating Specs'!$C$22*1000))-ATAN((N307/('Operating Specs'!$C$27*500*'Operating Specs'!$C$15))/(1-(N307/(0.5*'Operating Specs'!$C$15*1000))^2)))*180/PI()</f>
        <v>-76.275858013076302</v>
      </c>
    </row>
    <row r="308" spans="14:16" x14ac:dyDescent="0.25">
      <c r="N308">
        <v>9549.9258602142745</v>
      </c>
      <c r="O308">
        <f>20*LOG((SQRT(1+(N308/('Operating Specs'!$C$23*1000))^2)*SQRT(1+(N308/('Operating Specs'!$C$22*1000))^2)/SQRT(1+(N308/('Operating Specs'!$C$24))^2)/(SQRT((1-N308^2/('Operating Specs'!$C$15*500)^2)^2+(N308/('Operating Specs'!$C$27*'Operating Specs'!$C$15*500))^2)))*Mode!$L$10)</f>
        <v>-26.903592548161814</v>
      </c>
      <c r="P308">
        <f>(ATAN(N308/('Operating Specs'!$C$23*1000))-ATAN(N308/'Operating Specs'!$C$24)-ATAN(N308/('Operating Specs'!$C$22*1000))-ATAN((N308/('Operating Specs'!$C$27*500*'Operating Specs'!$C$15))/(1-(N308/(0.5*'Operating Specs'!$C$15*1000))^2)))*180/PI()</f>
        <v>-76.312173810538411</v>
      </c>
    </row>
    <row r="309" spans="14:16" x14ac:dyDescent="0.25">
      <c r="N309">
        <v>9772.3722095580197</v>
      </c>
      <c r="O309">
        <f>20*LOG((SQRT(1+(N309/('Operating Specs'!$C$23*1000))^2)*SQRT(1+(N309/('Operating Specs'!$C$22*1000))^2)/SQRT(1+(N309/('Operating Specs'!$C$24))^2)/(SQRT((1-N309^2/('Operating Specs'!$C$15*500)^2)^2+(N309/('Operating Specs'!$C$27*'Operating Specs'!$C$15*500))^2)))*Mode!$L$10)</f>
        <v>-26.972369210443816</v>
      </c>
      <c r="P309">
        <f>(ATAN(N309/('Operating Specs'!$C$23*1000))-ATAN(N309/'Operating Specs'!$C$24)-ATAN(N309/('Operating Specs'!$C$22*1000))-ATAN((N309/('Operating Specs'!$C$27*500*'Operating Specs'!$C$15))/(1-(N309/(0.5*'Operating Specs'!$C$15*1000))^2)))*180/PI()</f>
        <v>-76.361522985849945</v>
      </c>
    </row>
    <row r="310" spans="14:16" x14ac:dyDescent="0.25">
      <c r="N310">
        <v>10000</v>
      </c>
      <c r="O310">
        <f>20*LOG((SQRT(1+(N310/('Operating Specs'!$C$23*1000))^2)*SQRT(1+(N310/('Operating Specs'!$C$22*1000))^2)/SQRT(1+(N310/('Operating Specs'!$C$24))^2)/(SQRT((1-N310^2/('Operating Specs'!$C$15*500)^2)^2+(N310/('Operating Specs'!$C$27*'Operating Specs'!$C$15*500))^2)))*Mode!$L$10)</f>
        <v>-27.037403723848854</v>
      </c>
      <c r="P310">
        <f>(ATAN(N310/('Operating Specs'!$C$23*1000))-ATAN(N310/'Operating Specs'!$C$24)-ATAN(N310/('Operating Specs'!$C$22*1000))-ATAN((N310/('Operating Specs'!$C$27*500*'Operating Specs'!$C$15))/(1-(N310/(0.5*'Operating Specs'!$C$15*1000))^2)))*180/PI()</f>
        <v>-76.424507440028393</v>
      </c>
    </row>
    <row r="311" spans="14:16" x14ac:dyDescent="0.25">
      <c r="N311">
        <v>10232.929922807542</v>
      </c>
      <c r="O311">
        <f>20*LOG((SQRT(1+(N311/('Operating Specs'!$C$23*1000))^2)*SQRT(1+(N311/('Operating Specs'!$C$22*1000))^2)/SQRT(1+(N311/('Operating Specs'!$C$24))^2)/(SQRT((1-N311^2/('Operating Specs'!$C$15*500)^2)^2+(N311/('Operating Specs'!$C$27*'Operating Specs'!$C$15*500))^2)))*Mode!$L$10)</f>
        <v>-27.098641717846405</v>
      </c>
      <c r="P311">
        <f>(ATAN(N311/('Operating Specs'!$C$23*1000))-ATAN(N311/'Operating Specs'!$C$24)-ATAN(N311/('Operating Specs'!$C$22*1000))-ATAN((N311/('Operating Specs'!$C$27*500*'Operating Specs'!$C$15))/(1-(N311/(0.5*'Operating Specs'!$C$15*1000))^2)))*180/PI()</f>
        <v>-76.501732759506368</v>
      </c>
    </row>
    <row r="312" spans="14:16" x14ac:dyDescent="0.25">
      <c r="N312">
        <v>10471.285480508994</v>
      </c>
      <c r="O312">
        <f>20*LOG((SQRT(1+(N312/('Operating Specs'!$C$23*1000))^2)*SQRT(1+(N312/('Operating Specs'!$C$22*1000))^2)/SQRT(1+(N312/('Operating Specs'!$C$24))^2)/(SQRT((1-N312^2/('Operating Specs'!$C$15*500)^2)^2+(N312/('Operating Specs'!$C$27*'Operating Specs'!$C$15*500))^2)))*Mode!$L$10)</f>
        <v>-27.15602988447759</v>
      </c>
      <c r="P312">
        <f>(ATAN(N312/('Operating Specs'!$C$23*1000))-ATAN(N312/'Operating Specs'!$C$24)-ATAN(N312/('Operating Specs'!$C$22*1000))-ATAN((N312/('Operating Specs'!$C$27*500*'Operating Specs'!$C$15))/(1-(N312/(0.5*'Operating Specs'!$C$15*1000))^2)))*180/PI()</f>
        <v>-76.593807522968973</v>
      </c>
    </row>
    <row r="313" spans="14:16" x14ac:dyDescent="0.25">
      <c r="N313">
        <v>10715.193052376062</v>
      </c>
      <c r="O313">
        <f>20*LOG((SQRT(1+(N313/('Operating Specs'!$C$23*1000))^2)*SQRT(1+(N313/('Operating Specs'!$C$22*1000))^2)/SQRT(1+(N313/('Operating Specs'!$C$24))^2)/(SQRT((1-N313^2/('Operating Specs'!$C$15*500)^2)^2+(N313/('Operating Specs'!$C$27*'Operating Specs'!$C$15*500))^2)))*Mode!$L$10)</f>
        <v>-27.209515986429839</v>
      </c>
      <c r="P313">
        <f>(ATAN(N313/('Operating Specs'!$C$23*1000))-ATAN(N313/'Operating Specs'!$C$24)-ATAN(N313/('Operating Specs'!$C$22*1000))-ATAN((N313/('Operating Specs'!$C$27*500*'Operating Specs'!$C$15))/(1-(N313/(0.5*'Operating Specs'!$C$15*1000))^2)))*180/PI()</f>
        <v>-76.701342653204634</v>
      </c>
    </row>
    <row r="314" spans="14:16" x14ac:dyDescent="0.25">
      <c r="N314">
        <v>10964.781961431847</v>
      </c>
      <c r="O314">
        <f>20*LOG((SQRT(1+(N314/('Operating Specs'!$C$23*1000))^2)*SQRT(1+(N314/('Operating Specs'!$C$22*1000))^2)/SQRT(1+(N314/('Operating Specs'!$C$24))^2)/(SQRT((1-N314^2/('Operating Specs'!$C$15*500)^2)^2+(N314/('Operating Specs'!$C$27*'Operating Specs'!$C$15*500))^2)))*Mode!$L$10)</f>
        <v>-27.259048860211905</v>
      </c>
      <c r="P314">
        <f>(ATAN(N314/('Operating Specs'!$C$23*1000))-ATAN(N314/'Operating Specs'!$C$24)-ATAN(N314/('Operating Specs'!$C$22*1000))-ATAN((N314/('Operating Specs'!$C$27*500*'Operating Specs'!$C$15))/(1-(N314/(0.5*'Operating Specs'!$C$15*1000))^2)))*180/PI()</f>
        <v>-76.824950825444276</v>
      </c>
    </row>
    <row r="315" spans="14:16" x14ac:dyDescent="0.25">
      <c r="N315">
        <v>11220.184543019632</v>
      </c>
      <c r="O315">
        <f>20*LOG((SQRT(1+(N315/('Operating Specs'!$C$23*1000))^2)*SQRT(1+(N315/('Operating Specs'!$C$22*1000))^2)/SQRT(1+(N315/('Operating Specs'!$C$24))^2)/(SQRT((1-N315^2/('Operating Specs'!$C$15*500)^2)^2+(N315/('Operating Specs'!$C$27*'Operating Specs'!$C$15*500))^2)))*Mode!$L$10)</f>
        <v>-27.304578415027056</v>
      </c>
      <c r="P315">
        <f>(ATAN(N315/('Operating Specs'!$C$23*1000))-ATAN(N315/'Operating Specs'!$C$24)-ATAN(N315/('Operating Specs'!$C$22*1000))-ATAN((N315/('Operating Specs'!$C$27*500*'Operating Specs'!$C$15))/(1-(N315/(0.5*'Operating Specs'!$C$15*1000))^2)))*180/PI()</f>
        <v>-76.965245944052839</v>
      </c>
    </row>
    <row r="316" spans="14:16" x14ac:dyDescent="0.25">
      <c r="N316">
        <v>11481.536214968821</v>
      </c>
      <c r="O316">
        <f>20*LOG((SQRT(1+(N316/('Operating Specs'!$C$23*1000))^2)*SQRT(1+(N316/('Operating Specs'!$C$22*1000))^2)/SQRT(1+(N316/('Operating Specs'!$C$24))^2)/(SQRT((1-N316^2/('Operating Specs'!$C$15*500)^2)^2+(N316/('Operating Specs'!$C$27*'Operating Specs'!$C$15*500))^2)))*Mode!$L$10)</f>
        <v>-27.346055628061393</v>
      </c>
      <c r="P316">
        <f>(ATAN(N316/('Operating Specs'!$C$23*1000))-ATAN(N316/'Operating Specs'!$C$24)-ATAN(N316/('Operating Specs'!$C$22*1000))-ATAN((N316/('Operating Specs'!$C$27*500*'Operating Specs'!$C$15))/(1-(N316/(0.5*'Operating Specs'!$C$15*1000))^2)))*180/PI()</f>
        <v>-77.12284269978089</v>
      </c>
    </row>
    <row r="317" spans="14:16" x14ac:dyDescent="0.25">
      <c r="N317">
        <v>11748.975549395289</v>
      </c>
      <c r="O317">
        <f>20*LOG((SQRT(1+(N317/('Operating Specs'!$C$23*1000))^2)*SQRT(1+(N317/('Operating Specs'!$C$22*1000))^2)/SQRT(1+(N317/('Operating Specs'!$C$24))^2)/(SQRT((1-N317^2/('Operating Specs'!$C$15*500)^2)^2+(N317/('Operating Specs'!$C$27*'Operating Specs'!$C$15*500))^2)))*Mode!$L$10)</f>
        <v>-27.383432537023356</v>
      </c>
      <c r="P317">
        <f>(ATAN(N317/('Operating Specs'!$C$23*1000))-ATAN(N317/'Operating Specs'!$C$24)-ATAN(N317/('Operating Specs'!$C$22*1000))-ATAN((N317/('Operating Specs'!$C$27*500*'Operating Specs'!$C$15))/(1-(N317/(0.5*'Operating Specs'!$C$15*1000))^2)))*180/PI()</f>
        <v>-77.298356220083079</v>
      </c>
    </row>
    <row r="318" spans="14:16" x14ac:dyDescent="0.25">
      <c r="N318">
        <v>12022.64434617412</v>
      </c>
      <c r="O318">
        <f>20*LOG((SQRT(1+(N318/('Operating Specs'!$C$23*1000))^2)*SQRT(1+(N318/('Operating Specs'!$C$22*1000))^2)/SQRT(1+(N318/('Operating Specs'!$C$24))^2)/(SQRT((1-N318^2/('Operating Specs'!$C$15*500)^2)^2+(N318/('Operating Specs'!$C$27*'Operating Specs'!$C$15*500))^2)))*Mode!$L$10)</f>
        <v>-27.416662230889827</v>
      </c>
      <c r="P318">
        <f>(ATAN(N318/('Operating Specs'!$C$23*1000))-ATAN(N318/'Operating Specs'!$C$24)-ATAN(N318/('Operating Specs'!$C$22*1000))-ATAN((N318/('Operating Specs'!$C$27*500*'Operating Specs'!$C$15))/(1-(N318/(0.5*'Operating Specs'!$C$15*1000))^2)))*180/PI()</f>
        <v>-77.492401825266199</v>
      </c>
    </row>
    <row r="319" spans="14:16" x14ac:dyDescent="0.25">
      <c r="N319">
        <v>12302.687708123807</v>
      </c>
      <c r="O319">
        <f>20*LOG((SQRT(1+(N319/('Operating Specs'!$C$23*1000))^2)*SQRT(1+(N319/('Operating Specs'!$C$22*1000))^2)/SQRT(1+(N319/('Operating Specs'!$C$24))^2)/(SQRT((1-N319^2/('Operating Specs'!$C$15*500)^2)^2+(N319/('Operating Specs'!$C$27*'Operating Specs'!$C$15*500))^2)))*Mode!$L$10)</f>
        <v>-27.445698839933875</v>
      </c>
      <c r="P319">
        <f>(ATAN(N319/('Operating Specs'!$C$23*1000))-ATAN(N319/'Operating Specs'!$C$24)-ATAN(N319/('Operating Specs'!$C$22*1000))-ATAN((N319/('Operating Specs'!$C$27*500*'Operating Specs'!$C$15))/(1-(N319/(0.5*'Operating Specs'!$C$15*1000))^2)))*180/PI()</f>
        <v>-77.705594903449139</v>
      </c>
    </row>
    <row r="320" spans="14:16" x14ac:dyDescent="0.25">
      <c r="N320">
        <v>12589.254117941662</v>
      </c>
      <c r="O320">
        <f>20*LOG((SQRT(1+(N320/('Operating Specs'!$C$23*1000))^2)*SQRT(1+(N320/('Operating Specs'!$C$22*1000))^2)/SQRT(1+(N320/('Operating Specs'!$C$24))^2)/(SQRT((1-N320^2/('Operating Specs'!$C$15*500)^2)^2+(N320/('Operating Specs'!$C$27*'Operating Specs'!$C$15*500))^2)))*Mode!$L$10)</f>
        <v>-27.470497526229153</v>
      </c>
      <c r="P320">
        <f>(ATAN(N320/('Operating Specs'!$C$23*1000))-ATAN(N320/'Operating Specs'!$C$24)-ATAN(N320/('Operating Specs'!$C$22*1000))-ATAN((N320/('Operating Specs'!$C$27*500*'Operating Specs'!$C$15))/(1-(N320/(0.5*'Operating Specs'!$C$15*1000))^2)))*180/PI()</f>
        <v>-77.938550917503164</v>
      </c>
    </row>
    <row r="321" spans="14:16" x14ac:dyDescent="0.25">
      <c r="N321">
        <v>12882.495516931327</v>
      </c>
      <c r="O321">
        <f>20*LOG((SQRT(1+(N321/('Operating Specs'!$C$23*1000))^2)*SQRT(1+(N321/('Operating Specs'!$C$22*1000))^2)/SQRT(1+(N321/('Operating Specs'!$C$24))^2)/(SQRT((1-N321^2/('Operating Specs'!$C$15*500)^2)^2+(N321/('Operating Specs'!$C$27*'Operating Specs'!$C$15*500))^2)))*Mode!$L$10)</f>
        <v>-27.491014475947679</v>
      </c>
      <c r="P321">
        <f>(ATAN(N321/('Operating Specs'!$C$23*1000))-ATAN(N321/'Operating Specs'!$C$24)-ATAN(N321/('Operating Specs'!$C$22*1000))-ATAN((N321/('Operating Specs'!$C$27*500*'Operating Specs'!$C$15))/(1-(N321/(0.5*'Operating Specs'!$C$15*1000))^2)))*180/PI()</f>
        <v>-78.191885557296033</v>
      </c>
    </row>
    <row r="322" spans="14:16" x14ac:dyDescent="0.25">
      <c r="N322">
        <v>13182.567385564056</v>
      </c>
      <c r="O322">
        <f>20*LOG((SQRT(1+(N322/('Operating Specs'!$C$23*1000))^2)*SQRT(1+(N322/('Operating Specs'!$C$22*1000))^2)/SQRT(1+(N322/('Operating Specs'!$C$24))^2)/(SQRT((1-N322^2/('Operating Specs'!$C$15*500)^2)^2+(N322/('Operating Specs'!$C$27*'Operating Specs'!$C$15*500))^2)))*Mode!$L$10)</f>
        <v>-27.507206894892562</v>
      </c>
      <c r="P322">
        <f>(ATAN(N322/('Operating Specs'!$C$23*1000))-ATAN(N322/'Operating Specs'!$C$24)-ATAN(N322/('Operating Specs'!$C$22*1000))-ATAN((N322/('Operating Specs'!$C$27*500*'Operating Specs'!$C$15))/(1-(N322/(0.5*'Operating Specs'!$C$15*1000))^2)))*180/PI()</f>
        <v>-78.466215050696846</v>
      </c>
    </row>
    <row r="323" spans="14:16" x14ac:dyDescent="0.25">
      <c r="N323">
        <v>13489.628825916521</v>
      </c>
      <c r="O323">
        <f>20*LOG((SQRT(1+(N323/('Operating Specs'!$C$23*1000))^2)*SQRT(1+(N323/('Operating Specs'!$C$22*1000))^2)/SQRT(1+(N323/('Operating Specs'!$C$24))^2)/(SQRT((1-N323^2/('Operating Specs'!$C$15*500)^2)^2+(N323/('Operating Specs'!$C$27*'Operating Specs'!$C$15*500))^2)))*Mode!$L$10)</f>
        <v>-27.519033008836406</v>
      </c>
      <c r="P323">
        <f>(ATAN(N323/('Operating Specs'!$C$23*1000))-ATAN(N323/'Operating Specs'!$C$24)-ATAN(N323/('Operating Specs'!$C$22*1000))-ATAN((N323/('Operating Specs'!$C$27*500*'Operating Specs'!$C$15))/(1-(N323/(0.5*'Operating Specs'!$C$15*1000))^2)))*180/PI()</f>
        <v>-78.762156646908707</v>
      </c>
    </row>
    <row r="324" spans="14:16" x14ac:dyDescent="0.25">
      <c r="N324">
        <v>13803.842646028832</v>
      </c>
      <c r="O324">
        <f>20*LOG((SQRT(1+(N324/('Operating Specs'!$C$23*1000))^2)*SQRT(1+(N324/('Operating Specs'!$C$22*1000))^2)/SQRT(1+(N324/('Operating Specs'!$C$24))^2)/(SQRT((1-N324^2/('Operating Specs'!$C$15*500)^2)^2+(N324/('Operating Specs'!$C$27*'Operating Specs'!$C$15*500))^2)))*Mode!$L$10)</f>
        <v>-27.526452070373558</v>
      </c>
      <c r="P324">
        <f>(ATAN(N324/('Operating Specs'!$C$23*1000))-ATAN(N324/'Operating Specs'!$C$24)-ATAN(N324/('Operating Specs'!$C$22*1000))-ATAN((N324/('Operating Specs'!$C$27*500*'Operating Specs'!$C$15))/(1-(N324/(0.5*'Operating Specs'!$C$15*1000))^2)))*180/PI()</f>
        <v>-79.080329285792516</v>
      </c>
    </row>
    <row r="325" spans="14:16" x14ac:dyDescent="0.25">
      <c r="N325">
        <v>14125.375446227525</v>
      </c>
      <c r="O325">
        <f>20*LOG((SQRT(1+(N325/('Operating Specs'!$C$23*1000))^2)*SQRT(1+(N325/('Operating Specs'!$C$22*1000))^2)/SQRT(1+(N325/('Operating Specs'!$C$24))^2)/(SQRT((1-N325^2/('Operating Specs'!$C$15*500)^2)^2+(N325/('Operating Specs'!$C$27*'Operating Specs'!$C$15*500))^2)))*Mode!$L$10)</f>
        <v>-27.529424374141879</v>
      </c>
      <c r="P325">
        <f>(ATAN(N325/('Operating Specs'!$C$23*1000))-ATAN(N325/'Operating Specs'!$C$24)-ATAN(N325/('Operating Specs'!$C$22*1000))-ATAN((N325/('Operating Specs'!$C$27*500*'Operating Specs'!$C$15))/(1-(N325/(0.5*'Operating Specs'!$C$15*1000))^2)))*180/PI()</f>
        <v>-79.421354466923063</v>
      </c>
    </row>
    <row r="326" spans="14:16" x14ac:dyDescent="0.25">
      <c r="N326">
        <v>14454.397707459255</v>
      </c>
      <c r="O326">
        <f>20*LOG((SQRT(1+(N326/('Operating Specs'!$C$23*1000))^2)*SQRT(1+(N326/('Operating Specs'!$C$22*1000))^2)/SQRT(1+(N326/('Operating Specs'!$C$24))^2)/(SQRT((1-N326^2/('Operating Specs'!$C$15*500)^2)^2+(N326/('Operating Specs'!$C$27*'Operating Specs'!$C$15*500))^2)))*Mode!$L$10)</f>
        <v>-27.527911282432473</v>
      </c>
      <c r="P326">
        <f>(ATAN(N326/('Operating Specs'!$C$23*1000))-ATAN(N326/'Operating Specs'!$C$24)-ATAN(N326/('Operating Specs'!$C$22*1000))-ATAN((N326/('Operating Specs'!$C$27*500*'Operating Specs'!$C$15))/(1-(N326/(0.5*'Operating Specs'!$C$15*1000))^2)))*180/PI()</f>
        <v>-79.785857332185884</v>
      </c>
    </row>
    <row r="327" spans="14:16" x14ac:dyDescent="0.25">
      <c r="N327">
        <v>14791.083881682052</v>
      </c>
      <c r="O327">
        <f>20*LOG((SQRT(1+(N327/('Operating Specs'!$C$23*1000))^2)*SQRT(1+(N327/('Operating Specs'!$C$22*1000))^2)/SQRT(1+(N327/('Operating Specs'!$C$24))^2)/(SQRT((1-N327^2/('Operating Specs'!$C$15*500)^2)^2+(N327/('Operating Specs'!$C$27*'Operating Specs'!$C$15*500))^2)))*Mode!$L$10)</f>
        <v>-27.521875263387603</v>
      </c>
      <c r="P327">
        <f>(ATAN(N327/('Operating Specs'!$C$23*1000))-ATAN(N327/'Operating Specs'!$C$24)-ATAN(N327/('Operating Specs'!$C$22*1000))-ATAN((N327/('Operating Specs'!$C$27*500*'Operating Specs'!$C$15))/(1-(N327/(0.5*'Operating Specs'!$C$15*1000))^2)))*180/PI()</f>
        <v>-80.174467975770796</v>
      </c>
    </row>
    <row r="328" spans="14:16" x14ac:dyDescent="0.25">
      <c r="N328">
        <v>15135.612484362058</v>
      </c>
      <c r="O328">
        <f>20*LOG((SQRT(1+(N328/('Operating Specs'!$C$23*1000))^2)*SQRT(1+(N328/('Operating Specs'!$C$22*1000))^2)/SQRT(1+(N328/('Operating Specs'!$C$24))^2)/(SQRT((1-N328^2/('Operating Specs'!$C$15*500)^2)^2+(N328/('Operating Specs'!$C$27*'Operating Specs'!$C$15*500))^2)))*Mode!$L$10)</f>
        <v>-27.511279944194431</v>
      </c>
      <c r="P328">
        <f>(ATAN(N328/('Operating Specs'!$C$23*1000))-ATAN(N328/'Operating Specs'!$C$24)-ATAN(N328/('Operating Specs'!$C$22*1000))-ATAN((N328/('Operating Specs'!$C$27*500*'Operating Specs'!$C$15))/(1-(N328/(0.5*'Operating Specs'!$C$15*1000))^2)))*180/PI()</f>
        <v>-80.587822995446771</v>
      </c>
    </row>
    <row r="329" spans="14:16" x14ac:dyDescent="0.25">
      <c r="N329">
        <v>15488.166189124788</v>
      </c>
      <c r="O329">
        <f>20*LOG((SQRT(1+(N329/('Operating Specs'!$C$23*1000))^2)*SQRT(1+(N329/('Operating Specs'!$C$22*1000))^2)/SQRT(1+(N329/('Operating Specs'!$C$24))^2)/(SQRT((1-N329^2/('Operating Specs'!$C$15*500)^2)^2+(N329/('Operating Specs'!$C$27*'Operating Specs'!$C$15*500))^2)))*Mode!$L$10)</f>
        <v>-27.496090181920732</v>
      </c>
      <c r="P329">
        <f>(ATAN(N329/('Operating Specs'!$C$23*1000))-ATAN(N329/'Operating Specs'!$C$24)-ATAN(N329/('Operating Specs'!$C$22*1000))-ATAN((N329/('Operating Specs'!$C$27*500*'Operating Specs'!$C$15))/(1-(N329/(0.5*'Operating Specs'!$C$15*1000))^2)))*180/PI()</f>
        <v>-81.02656729899978</v>
      </c>
    </row>
    <row r="330" spans="14:16" x14ac:dyDescent="0.25">
      <c r="N330">
        <v>15848.931924611106</v>
      </c>
      <c r="O330">
        <f>20*LOG((SQRT(1+(N330/('Operating Specs'!$C$23*1000))^2)*SQRT(1+(N330/('Operating Specs'!$C$22*1000))^2)/SQRT(1+(N330/('Operating Specs'!$C$24))^2)/(SQRT((1-N330^2/('Operating Specs'!$C$15*500)^2)^2+(N330/('Operating Specs'!$C$27*'Operating Specs'!$C$15*500))^2)))*Mode!$L$10)</f>
        <v>-27.476272154916735</v>
      </c>
      <c r="P330">
        <f>(ATAN(N330/('Operating Specs'!$C$23*1000))-ATAN(N330/'Operating Specs'!$C$24)-ATAN(N330/('Operating Specs'!$C$22*1000))-ATAN((N330/('Operating Specs'!$C$27*500*'Operating Specs'!$C$15))/(1-(N330/(0.5*'Operating Specs'!$C$15*1000))^2)))*180/PI()</f>
        <v>-81.491356179667946</v>
      </c>
    </row>
    <row r="331" spans="14:16" x14ac:dyDescent="0.25">
      <c r="N331">
        <v>16218.100973589271</v>
      </c>
      <c r="O331">
        <f>20*LOG((SQRT(1+(N331/('Operating Specs'!$C$23*1000))^2)*SQRT(1+(N331/('Operating Specs'!$C$22*1000))^2)/SQRT(1+(N331/('Operating Specs'!$C$24))^2)/(SQRT((1-N331^2/('Operating Specs'!$C$15*500)^2)^2+(N331/('Operating Specs'!$C$27*'Operating Specs'!$C$15*500))^2)))*Mode!$L$10)</f>
        <v>-27.451793478032641</v>
      </c>
      <c r="P331">
        <f>(ATAN(N331/('Operating Specs'!$C$23*1000))-ATAN(N331/'Operating Specs'!$C$24)-ATAN(N331/('Operating Specs'!$C$22*1000))-ATAN((N331/('Operating Specs'!$C$27*500*'Operating Specs'!$C$15))/(1-(N331/(0.5*'Operating Specs'!$C$15*1000))^2)))*180/PI()</f>
        <v>-81.982857674297421</v>
      </c>
    </row>
    <row r="332" spans="14:16" x14ac:dyDescent="0.25">
      <c r="N332">
        <v>16595.869074375572</v>
      </c>
      <c r="O332">
        <f>20*LOG((SQRT(1+(N332/('Operating Specs'!$C$23*1000))^2)*SQRT(1+(N332/('Operating Specs'!$C$22*1000))^2)/SQRT(1+(N332/('Operating Specs'!$C$24))^2)/(SQRT((1-N332^2/('Operating Specs'!$C$15*500)^2)^2+(N332/('Operating Specs'!$C$27*'Operating Specs'!$C$15*500))^2)))*Mode!$L$10)</f>
        <v>-27.42262334528403</v>
      </c>
      <c r="P332">
        <f>(ATAN(N332/('Operating Specs'!$C$23*1000))-ATAN(N332/'Operating Specs'!$C$24)-ATAN(N332/('Operating Specs'!$C$22*1000))-ATAN((N332/('Operating Specs'!$C$27*500*'Operating Specs'!$C$15))/(1-(N332/(0.5*'Operating Specs'!$C$15*1000))^2)))*180/PI()</f>
        <v>-82.501755217737241</v>
      </c>
    </row>
    <row r="333" spans="14:16" x14ac:dyDescent="0.25">
      <c r="N333">
        <v>16982.436524617409</v>
      </c>
      <c r="O333">
        <f>20*LOG((SQRT(1+(N333/('Operating Specs'!$C$23*1000))^2)*SQRT(1+(N333/('Operating Specs'!$C$22*1000))^2)/SQRT(1+(N333/('Operating Specs'!$C$24))^2)/(SQRT((1-N333^2/('Operating Specs'!$C$15*500)^2)^2+(N333/('Operating Specs'!$C$27*'Operating Specs'!$C$15*500))^2)))*Mode!$L$10)</f>
        <v>-27.388732704047886</v>
      </c>
      <c r="P333">
        <f>(ATAN(N333/('Operating Specs'!$C$23*1000))-ATAN(N333/'Operating Specs'!$C$24)-ATAN(N333/('Operating Specs'!$C$22*1000))-ATAN((N333/('Operating Specs'!$C$27*500*'Operating Specs'!$C$15))/(1-(N333/(0.5*'Operating Specs'!$C$15*1000))^2)))*180/PI()</f>
        <v>-83.048750606657677</v>
      </c>
    </row>
    <row r="334" spans="14:16" x14ac:dyDescent="0.25">
      <c r="N334">
        <v>17378.008287493718</v>
      </c>
      <c r="O334">
        <f>20*LOG((SQRT(1+(N334/('Operating Specs'!$C$23*1000))^2)*SQRT(1+(N334/('Operating Specs'!$C$22*1000))^2)/SQRT(1+(N334/('Operating Specs'!$C$24))^2)/(SQRT((1-N334^2/('Operating Specs'!$C$15*500)^2)^2+(N334/('Operating Specs'!$C$27*'Operating Specs'!$C$15*500))^2)))*Mode!$L$10)</f>
        <v>-27.350094465402513</v>
      </c>
      <c r="P334">
        <f>(ATAN(N334/('Operating Specs'!$C$23*1000))-ATAN(N334/'Operating Specs'!$C$24)-ATAN(N334/('Operating Specs'!$C$22*1000))-ATAN((N334/('Operating Specs'!$C$27*500*'Operating Specs'!$C$15))/(1-(N334/(0.5*'Operating Specs'!$C$15*1000))^2)))*180/PI()</f>
        <v>-83.624567285458809</v>
      </c>
    </row>
    <row r="335" spans="14:16" x14ac:dyDescent="0.25">
      <c r="N335">
        <v>17782.794100389194</v>
      </c>
      <c r="O335">
        <f>20*LOG((SQRT(1+(N335/('Operating Specs'!$C$23*1000))^2)*SQRT(1+(N335/('Operating Specs'!$C$22*1000))^2)/SQRT(1+(N335/('Operating Specs'!$C$24))^2)/(SQRT((1-N335^2/('Operating Specs'!$C$15*500)^2)^2+(N335/('Operating Specs'!$C$27*'Operating Specs'!$C$15*500))^2)))*Mode!$L$10)</f>
        <v>-27.306683755847757</v>
      </c>
      <c r="P335">
        <f>(ATAN(N335/('Operating Specs'!$C$23*1000))-ATAN(N335/'Operating Specs'!$C$24)-ATAN(N335/('Operating Specs'!$C$22*1000))-ATAN((N335/('Operating Specs'!$C$27*500*'Operating Specs'!$C$15))/(1-(N335/(0.5*'Operating Specs'!$C$15*1000))^2)))*180/PI()</f>
        <v>-84.229953966174349</v>
      </c>
    </row>
    <row r="336" spans="14:16" x14ac:dyDescent="0.25">
      <c r="N336">
        <v>18197.008586099793</v>
      </c>
      <c r="O336">
        <f>20*LOG((SQRT(1+(N336/('Operating Specs'!$C$23*1000))^2)*SQRT(1+(N336/('Operating Specs'!$C$22*1000))^2)/SQRT(1+(N336/('Operating Specs'!$C$24))^2)/(SQRT((1-N336^2/('Operating Specs'!$C$15*500)^2)^2+(N336/('Operating Specs'!$C$27*'Operating Specs'!$C$15*500))^2)))*Mode!$L$10)</f>
        <v>-27.258478216372815</v>
      </c>
      <c r="P336">
        <f>(ATAN(N336/('Operating Specs'!$C$23*1000))-ATAN(N336/'Operating Specs'!$C$24)-ATAN(N336/('Operating Specs'!$C$22*1000))-ATAN((N336/('Operating Specs'!$C$27*500*'Operating Specs'!$C$15))/(1-(N336/(0.5*'Operating Specs'!$C$15*1000))^2)))*180/PI()</f>
        <v>-84.865688593180522</v>
      </c>
    </row>
    <row r="337" spans="14:16" x14ac:dyDescent="0.25">
      <c r="N337">
        <v>18620.871366628631</v>
      </c>
      <c r="O337">
        <f>20*LOG((SQRT(1+(N337/('Operating Specs'!$C$23*1000))^2)*SQRT(1+(N337/('Operating Specs'!$C$22*1000))^2)/SQRT(1+(N337/('Operating Specs'!$C$24))^2)/(SQRT((1-N337^2/('Operating Specs'!$C$15*500)^2)^2+(N337/('Operating Specs'!$C$27*'Operating Specs'!$C$15*500))^2)))*Mode!$L$10)</f>
        <v>-27.205458355692166</v>
      </c>
      <c r="P337">
        <f>(ATAN(N337/('Operating Specs'!$C$23*1000))-ATAN(N337/'Operating Specs'!$C$24)-ATAN(N337/('Operating Specs'!$C$22*1000))-ATAN((N337/('Operating Specs'!$C$27*500*'Operating Specs'!$C$15))/(1-(N337/(0.5*'Operating Specs'!$C$15*1000))^2)))*180/PI()</f>
        <v>-85.532582661984549</v>
      </c>
    </row>
    <row r="338" spans="14:16" x14ac:dyDescent="0.25">
      <c r="N338">
        <v>19054.607179632425</v>
      </c>
      <c r="O338">
        <f>20*LOG((SQRT(1+(N338/('Operating Specs'!$C$23*1000))^2)*SQRT(1+(N338/('Operating Specs'!$C$22*1000))^2)/SQRT(1+(N338/('Operating Specs'!$C$24))^2)/(SQRT((1-N338^2/('Operating Specs'!$C$15*500)^2)^2+(N338/('Operating Specs'!$C$27*'Operating Specs'!$C$15*500))^2)))*Mode!$L$10)</f>
        <v>-27.147607965462459</v>
      </c>
      <c r="P338">
        <f>(ATAN(N338/('Operating Specs'!$C$23*1000))-ATAN(N338/'Operating Specs'!$C$24)-ATAN(N338/('Operating Specs'!$C$22*1000))-ATAN((N338/('Operating Specs'!$C$27*500*'Operating Specs'!$C$15))/(1-(N338/(0.5*'Operating Specs'!$C$15*1000))^2)))*180/PI()</f>
        <v>-86.231485899252959</v>
      </c>
    </row>
    <row r="339" spans="14:16" x14ac:dyDescent="0.25">
      <c r="N339">
        <v>19498.445997580406</v>
      </c>
      <c r="O339">
        <f>20*LOG((SQRT(1+(N339/('Operating Specs'!$C$23*1000))^2)*SQRT(1+(N339/('Operating Specs'!$C$22*1000))^2)/SQRT(1+(N339/('Operating Specs'!$C$24))^2)/(SQRT((1-N339^2/('Operating Specs'!$C$15*500)^2)^2+(N339/('Operating Specs'!$C$27*'Operating Specs'!$C$15*500))^2)))*Mode!$L$10)</f>
        <v>-27.084914606442048</v>
      </c>
      <c r="P339">
        <f>(ATAN(N339/('Operating Specs'!$C$23*1000))-ATAN(N339/'Operating Specs'!$C$24)-ATAN(N339/('Operating Specs'!$C$22*1000))-ATAN((N339/('Operating Specs'!$C$27*500*'Operating Specs'!$C$15))/(1-(N339/(0.5*'Operating Specs'!$C$15*1000))^2)))*180/PI()</f>
        <v>-86.963291308372291</v>
      </c>
    </row>
    <row r="340" spans="14:16" x14ac:dyDescent="0.25">
      <c r="N340">
        <v>19952.623149688745</v>
      </c>
      <c r="O340">
        <f>20*LOG((SQRT(1+(N340/('Operating Specs'!$C$23*1000))^2)*SQRT(1+(N340/('Operating Specs'!$C$22*1000))^2)/SQRT(1+(N340/('Operating Specs'!$C$24))^2)/(SQRT((1-N340^2/('Operating Specs'!$C$15*500)^2)^2+(N340/('Operating Specs'!$C$27*'Operating Specs'!$C$15*500))^2)))*Mode!$L$10)</f>
        <v>-27.017370175876504</v>
      </c>
      <c r="P340">
        <f>(ATAN(N340/('Operating Specs'!$C$23*1000))-ATAN(N340/'Operating Specs'!$C$24)-ATAN(N340/('Operating Specs'!$C$22*1000))-ATAN((N340/('Operating Specs'!$C$27*500*'Operating Specs'!$C$15))/(1-(N340/(0.5*'Operating Specs'!$C$15*1000))^2)))*180/PI()</f>
        <v>-87.728940580990923</v>
      </c>
    </row>
    <row r="341" spans="14:16" x14ac:dyDescent="0.25">
      <c r="N341">
        <v>20417.379446695239</v>
      </c>
      <c r="O341">
        <f>20*LOG((SQRT(1+(N341/('Operating Specs'!$C$23*1000))^2)*SQRT(1+(N341/('Operating Specs'!$C$22*1000))^2)/SQRT(1+(N341/('Operating Specs'!$C$24))^2)/(SQRT((1-N341^2/('Operating Specs'!$C$15*500)^2)^2+(N341/('Operating Specs'!$C$27*'Operating Specs'!$C$15*500))^2)))*Mode!$L$10)</f>
        <v>-26.944971567905853</v>
      </c>
      <c r="P341">
        <f>(ATAN(N341/('Operating Specs'!$C$23*1000))-ATAN(N341/'Operating Specs'!$C$24)-ATAN(N341/('Operating Specs'!$C$22*1000))-ATAN((N341/('Operating Specs'!$C$27*500*'Operating Specs'!$C$15))/(1-(N341/(0.5*'Operating Specs'!$C$15*1000))^2)))*180/PI()</f>
        <v>-88.529429869897569</v>
      </c>
    </row>
    <row r="342" spans="14:16" x14ac:dyDescent="0.25">
      <c r="N342">
        <v>20892.961308540333</v>
      </c>
      <c r="O342">
        <f>20*LOG((SQRT(1+(N342/('Operating Specs'!$C$23*1000))^2)*SQRT(1+(N342/('Operating Specs'!$C$22*1000))^2)/SQRT(1+(N342/('Operating Specs'!$C$24))^2)/(SQRT((1-N342^2/('Operating Specs'!$C$15*500)^2)^2+(N342/('Operating Specs'!$C$27*'Operating Specs'!$C$15*500))^2)))*Mode!$L$10)</f>
        <v>-26.867721440506411</v>
      </c>
      <c r="P342">
        <f>(ATAN(N342/('Operating Specs'!$C$23*1000))-ATAN(N342/'Operating Specs'!$C$24)-ATAN(N342/('Operating Specs'!$C$22*1000))-ATAN((N342/('Operating Specs'!$C$27*500*'Operating Specs'!$C$15))/(1-(N342/(0.5*'Operating Specs'!$C$15*1000))^2)))*180/PI()</f>
        <v>-89.36581591190523</v>
      </c>
    </row>
    <row r="343" spans="14:16" x14ac:dyDescent="0.25">
      <c r="N343">
        <v>21379.620895022261</v>
      </c>
      <c r="O343">
        <f>20*LOG((SQRT(1+(N343/('Operating Specs'!$C$23*1000))^2)*SQRT(1+(N343/('Operating Specs'!$C$22*1000))^2)/SQRT(1+(N343/('Operating Specs'!$C$24))^2)/(SQRT((1-N343^2/('Operating Specs'!$C$15*500)^2)^2+(N343/('Operating Specs'!$C$27*'Operating Specs'!$C$15*500))^2)))*Mode!$L$10)</f>
        <v>-26.785629104414671</v>
      </c>
      <c r="P343">
        <f>(ATAN(N343/('Operating Specs'!$C$23*1000))-ATAN(N343/'Operating Specs'!$C$24)-ATAN(N343/('Operating Specs'!$C$22*1000))-ATAN((N343/('Operating Specs'!$C$27*500*'Operating Specs'!$C$15))/(1-(N343/(0.5*'Operating Specs'!$C$15*1000))^2)))*180/PI()</f>
        <v>-90.239222480698459</v>
      </c>
    </row>
    <row r="344" spans="14:16" x14ac:dyDescent="0.25">
      <c r="N344">
        <v>21877.616239495459</v>
      </c>
      <c r="O344">
        <f>20*LOG((SQRT(1+(N344/('Operating Specs'!$C$23*1000))^2)*SQRT(1+(N344/('Operating Specs'!$C$22*1000))^2)/SQRT(1+(N344/('Operating Specs'!$C$24))^2)/(SQRT((1-N344^2/('Operating Specs'!$C$15*500)^2)^2+(N344/('Operating Specs'!$C$27*'Operating Specs'!$C$15*500))^2)))*Mode!$L$10)</f>
        <v>-26.698711551638084</v>
      </c>
      <c r="P344">
        <f>(ATAN(N344/('Operating Specs'!$C$23*1000))-ATAN(N344/'Operating Specs'!$C$24)-ATAN(N344/('Operating Specs'!$C$22*1000))-ATAN((N344/('Operating Specs'!$C$27*500*'Operating Specs'!$C$15))/(1-(N344/(0.5*'Operating Specs'!$C$15*1000))^2)))*180/PI()</f>
        <v>-91.15084713835175</v>
      </c>
    </row>
    <row r="345" spans="14:16" x14ac:dyDescent="0.25">
      <c r="N345">
        <v>22387.211385683328</v>
      </c>
      <c r="O345">
        <f>20*LOG((SQRT(1+(N345/('Operating Specs'!$C$23*1000))^2)*SQRT(1+(N345/('Operating Specs'!$C$22*1000))^2)/SQRT(1+(N345/('Operating Specs'!$C$24))^2)/(SQRT((1-N345^2/('Operating Specs'!$C$15*500)^2)^2+(N345/('Operating Specs'!$C$27*'Operating Specs'!$C$15*500))^2)))*Mode!$L$10)</f>
        <v>-26.606994643536265</v>
      </c>
      <c r="P345">
        <f>(ATAN(N345/('Operating Specs'!$C$23*1000))-ATAN(N345/'Operating Specs'!$C$24)-ATAN(N345/('Operating Specs'!$C$22*1000))-ATAN((N345/('Operating Specs'!$C$27*500*'Operating Specs'!$C$15))/(1-(N345/(0.5*'Operating Specs'!$C$15*1000))^2)))*180/PI()</f>
        <v>-92.101968239783716</v>
      </c>
    </row>
    <row r="346" spans="14:16" x14ac:dyDescent="0.25">
      <c r="N346">
        <v>22908.676527677657</v>
      </c>
      <c r="O346">
        <f>20*LOG((SQRT(1+(N346/('Operating Specs'!$C$23*1000))^2)*SQRT(1+(N346/('Operating Specs'!$C$22*1000))^2)/SQRT(1+(N346/('Operating Specs'!$C$24))^2)/(SQRT((1-N346^2/('Operating Specs'!$C$15*500)^2)^2+(N346/('Operating Specs'!$C$27*'Operating Specs'!$C$15*500))^2)))*Mode!$L$10)</f>
        <v>-26.51051448103885</v>
      </c>
      <c r="P346">
        <f>(ATAN(N346/('Operating Specs'!$C$23*1000))-ATAN(N346/'Operating Specs'!$C$24)-ATAN(N346/('Operating Specs'!$C$22*1000))-ATAN((N346/('Operating Specs'!$C$27*500*'Operating Specs'!$C$15))/(1-(N346/(0.5*'Operating Specs'!$C$15*1000))^2)))*180/PI()</f>
        <v>-93.093952126008446</v>
      </c>
    </row>
    <row r="347" spans="14:16" x14ac:dyDescent="0.25">
      <c r="N347">
        <v>23442.288153199144</v>
      </c>
      <c r="O347">
        <f>20*LOG((SQRT(1+(N347/('Operating Specs'!$C$23*1000))^2)*SQRT(1+(N347/('Operating Specs'!$C$22*1000))^2)/SQRT(1+(N347/('Operating Specs'!$C$24))^2)/(SQRT((1-N347^2/('Operating Specs'!$C$15*500)^2)^2+(N347/('Operating Specs'!$C$27*'Operating Specs'!$C$15*500))^2)))*Mode!$L$10)</f>
        <v>-26.409318982318659</v>
      </c>
      <c r="P347">
        <f>(ATAN(N347/('Operating Specs'!$C$23*1000))-ATAN(N347/'Operating Specs'!$C$24)-ATAN(N347/('Operating Specs'!$C$22*1000))-ATAN((N347/('Operating Specs'!$C$27*500*'Operating Specs'!$C$15))/(1-(N347/(0.5*'Operating Specs'!$C$15*1000))^2)))*180/PI()</f>
        <v>-94.128260418739146</v>
      </c>
    </row>
    <row r="348" spans="14:16" x14ac:dyDescent="0.25">
      <c r="N348">
        <v>23988.329190194825</v>
      </c>
      <c r="O348">
        <f>20*LOG((SQRT(1+(N348/('Operating Specs'!$C$23*1000))^2)*SQRT(1+(N348/('Operating Specs'!$C$22*1000))^2)/SQRT(1+(N348/('Operating Specs'!$C$24))^2)/(SQRT((1-N348^2/('Operating Specs'!$C$15*500)^2)^2+(N348/('Operating Specs'!$C$27*'Operating Specs'!$C$15*500))^2)))*Mode!$L$10)</f>
        <v>-26.30346969609651</v>
      </c>
      <c r="P348">
        <f>(ATAN(N348/('Operating Specs'!$C$23*1000))-ATAN(N348/'Operating Specs'!$C$24)-ATAN(N348/('Operating Specs'!$C$22*1000))-ATAN((N348/('Operating Specs'!$C$27*500*'Operating Specs'!$C$15))/(1-(N348/(0.5*'Operating Specs'!$C$15*1000))^2)))*180/PI()</f>
        <v>-95.206457299579796</v>
      </c>
    </row>
    <row r="349" spans="14:16" x14ac:dyDescent="0.25">
      <c r="N349">
        <v>24547.089156850216</v>
      </c>
      <c r="O349">
        <f>20*LOG((SQRT(1+(N349/('Operating Specs'!$C$23*1000))^2)*SQRT(1+(N349/('Operating Specs'!$C$22*1000))^2)/SQRT(1+(N349/('Operating Specs'!$C$24))^2)/(SQRT((1-N349^2/('Operating Specs'!$C$15*500)^2)^2+(N349/('Operating Specs'!$C$27*'Operating Specs'!$C$15*500))^2)))*Mode!$L$10)</f>
        <v>-26.193043881615292</v>
      </c>
      <c r="P349">
        <f>(ATAN(N349/('Operating Specs'!$C$23*1000))-ATAN(N349/'Operating Specs'!$C$24)-ATAN(N349/('Operating Specs'!$C$22*1000))-ATAN((N349/('Operating Specs'!$C$27*500*'Operating Specs'!$C$15))/(1-(N349/(0.5*'Operating Specs'!$C$15*1000))^2)))*180/PI()</f>
        <v>-96.330216620409047</v>
      </c>
    </row>
    <row r="350" spans="14:16" x14ac:dyDescent="0.25">
      <c r="N350">
        <v>25118.864315095714</v>
      </c>
      <c r="O350">
        <f>20*LOG((SQRT(1+(N350/('Operating Specs'!$C$23*1000))^2)*SQRT(1+(N350/('Operating Specs'!$C$22*1000))^2)/SQRT(1+(N350/('Operating Specs'!$C$24))^2)/(SQRT((1-N350^2/('Operating Specs'!$C$15*500)^2)^2+(N350/('Operating Specs'!$C$27*'Operating Specs'!$C$15*500))^2)))*Mode!$L$10)</f>
        <v>-26.078136889029409</v>
      </c>
      <c r="P350">
        <f>(ATAN(N350/('Operating Specs'!$C$23*1000))-ATAN(N350/'Operating Specs'!$C$24)-ATAN(N350/('Operating Specs'!$C$22*1000))-ATAN((N350/('Operating Specs'!$C$27*500*'Operating Specs'!$C$15))/(1-(N350/(0.5*'Operating Specs'!$C$15*1000))^2)))*180/PI()</f>
        <v>-97.50132864611507</v>
      </c>
    </row>
    <row r="351" spans="14:16" x14ac:dyDescent="0.25">
      <c r="N351">
        <v>25703.957827688548</v>
      </c>
      <c r="O351">
        <f>20*LOG((SQRT(1+(N351/('Operating Specs'!$C$23*1000))^2)*SQRT(1+(N351/('Operating Specs'!$C$22*1000))^2)/SQRT(1+(N351/('Operating Specs'!$C$24))^2)/(SQRT((1-N351^2/('Operating Specs'!$C$15*500)^2)^2+(N351/('Operating Specs'!$C$27*'Operating Specs'!$C$15*500))^2)))*Mode!$L$10)</f>
        <v>-25.958864876284142</v>
      </c>
      <c r="P351">
        <f>(ATAN(N351/('Operating Specs'!$C$23*1000))-ATAN(N351/'Operating Specs'!$C$24)-ATAN(N351/('Operating Specs'!$C$22*1000))-ATAN((N351/('Operating Specs'!$C$27*500*'Operating Specs'!$C$15))/(1-(N351/(0.5*'Operating Specs'!$C$15*1000))^2)))*180/PI()</f>
        <v>-98.721706174906714</v>
      </c>
    </row>
    <row r="352" spans="14:16" x14ac:dyDescent="0.25">
      <c r="N352">
        <v>26302.67991895372</v>
      </c>
      <c r="O352">
        <f>20*LOG((SQRT(1+(N352/('Operating Specs'!$C$23*1000))^2)*SQRT(1+(N352/('Operating Specs'!$C$22*1000))^2)/SQRT(1+(N352/('Operating Specs'!$C$24))^2)/(SQRT((1-N352^2/('Operating Specs'!$C$15*500)^2)^2+(N352/('Operating Specs'!$C$27*'Operating Specs'!$C$15*500))^2)))*Mode!$L$10)</f>
        <v>-25.835367900184124</v>
      </c>
      <c r="P352">
        <f>(ATAN(N352/('Operating Specs'!$C$23*1000))-ATAN(N352/'Operating Specs'!$C$24)-ATAN(N352/('Operating Specs'!$C$22*1000))-ATAN((N352/('Operating Specs'!$C$27*500*'Operating Specs'!$C$15))/(1-(N352/(0.5*'Operating Specs'!$C$15*1000))^2)))*180/PI()</f>
        <v>-99.993389713177791</v>
      </c>
    </row>
    <row r="353" spans="14:16" x14ac:dyDescent="0.25">
      <c r="N353">
        <v>26915.348039269054</v>
      </c>
      <c r="O353">
        <f>20*LOG((SQRT(1+(N353/('Operating Specs'!$C$23*1000))^2)*SQRT(1+(N353/('Operating Specs'!$C$22*1000))^2)/SQRT(1+(N353/('Operating Specs'!$C$24))^2)/(SQRT((1-N353^2/('Operating Specs'!$C$15*500)^2)^2+(N353/('Operating Specs'!$C$27*'Operating Specs'!$C$15*500))^2)))*Mode!$L$10)</f>
        <v>-25.707813419823729</v>
      </c>
      <c r="P353">
        <f>(ATAN(N353/('Operating Specs'!$C$23*1000))-ATAN(N353/'Operating Specs'!$C$24)-ATAN(N353/('Operating Specs'!$C$22*1000))-ATAN((N353/('Operating Specs'!$C$27*500*'Operating Specs'!$C$15))/(1-(N353/(0.5*'Operating Specs'!$C$15*1000))^2)))*180/PI()</f>
        <v>-101.31855129946302</v>
      </c>
    </row>
    <row r="354" spans="14:16" x14ac:dyDescent="0.25">
      <c r="N354">
        <v>27542.287033381555</v>
      </c>
      <c r="O354">
        <f>20*LOG((SQRT(1+(N354/('Operating Specs'!$C$23*1000))^2)*SQRT(1+(N354/('Operating Specs'!$C$22*1000))^2)/SQRT(1+(N354/('Operating Specs'!$C$24))^2)/(SQRT((1-N354^2/('Operating Specs'!$C$15*500)^2)^2+(N354/('Operating Specs'!$C$27*'Operating Specs'!$C$15*500))^2)))*Mode!$L$10)</f>
        <v>-25.576400249269856</v>
      </c>
      <c r="P354">
        <f>(ATAN(N354/('Operating Specs'!$C$23*1000))-ATAN(N354/'Operating Specs'!$C$24)-ATAN(N354/('Operating Specs'!$C$22*1000))-ATAN((N354/('Operating Specs'!$C$27*500*'Operating Specs'!$C$15))/(1-(N354/(0.5*'Operating Specs'!$C$15*1000))^2)))*180/PI()</f>
        <v>-102.69949647360605</v>
      </c>
    </row>
    <row r="355" spans="14:16" x14ac:dyDescent="0.25">
      <c r="N355">
        <v>28183.829312644426</v>
      </c>
      <c r="O355">
        <f>20*LOG((SQRT(1+(N355/('Operating Specs'!$C$23*1000))^2)*SQRT(1+(N355/('Operating Specs'!$C$22*1000))^2)/SQRT(1+(N355/('Operating Specs'!$C$24))^2)/(SQRT((1-N355^2/('Operating Specs'!$C$15*500)^2)^2+(N355/('Operating Specs'!$C$27*'Operating Specs'!$C$15*500))^2)))*Mode!$L$10)</f>
        <v>-25.441362992545983</v>
      </c>
      <c r="P355">
        <f>(ATAN(N355/('Operating Specs'!$C$23*1000))-ATAN(N355/'Operating Specs'!$C$24)-ATAN(N355/('Operating Specs'!$C$22*1000))-ATAN((N355/('Operating Specs'!$C$27*500*'Operating Specs'!$C$15))/(1-(N355/(0.5*'Operating Specs'!$C$15*1000))^2)))*180/PI()</f>
        <v>-104.13866377141207</v>
      </c>
    </row>
    <row r="356" spans="14:16" x14ac:dyDescent="0.25">
      <c r="N356">
        <v>28840.315031265945</v>
      </c>
      <c r="O356">
        <f>20*LOG((SQRT(1+(N356/('Operating Specs'!$C$23*1000))^2)*SQRT(1+(N356/('Operating Specs'!$C$22*1000))^2)/SQRT(1+(N356/('Operating Specs'!$C$24))^2)/(SQRT((1-N356^2/('Operating Specs'!$C$15*500)^2)^2+(N356/('Operating Specs'!$C$27*'Operating Specs'!$C$15*500))^2)))*Mode!$L$10)</f>
        <v>-25.30297698652663</v>
      </c>
      <c r="P356">
        <f>(ATAN(N356/('Operating Specs'!$C$23*1000))-ATAN(N356/'Operating Specs'!$C$24)-ATAN(N356/('Operating Specs'!$C$22*1000))-ATAN((N356/('Operating Specs'!$C$27*500*'Operating Specs'!$C$15))/(1-(N356/(0.5*'Operating Specs'!$C$15*1000))^2)))*180/PI()</f>
        <v>-105.63862099104877</v>
      </c>
    </row>
    <row r="357" spans="14:16" x14ac:dyDescent="0.25">
      <c r="N357">
        <v>29512.092266663731</v>
      </c>
      <c r="O357">
        <f>20*LOG((SQRT(1+(N357/('Operating Specs'!$C$23*1000))^2)*SQRT(1+(N357/('Operating Specs'!$C$22*1000))^2)/SQRT(1+(N357/('Operating Specs'!$C$24))^2)/(SQRT((1-N357^2/('Operating Specs'!$C$15*500)^2)^2+(N357/('Operating Specs'!$C$27*'Operating Specs'!$C$15*500))^2)))*Mode!$L$10)</f>
        <v>-25.161563764997613</v>
      </c>
      <c r="P357">
        <f>(ATAN(N357/('Operating Specs'!$C$23*1000))-ATAN(N357/'Operating Specs'!$C$24)-ATAN(N357/('Operating Specs'!$C$22*1000))-ATAN((N357/('Operating Specs'!$C$27*500*'Operating Specs'!$C$15))/(1-(N357/(0.5*'Operating Specs'!$C$15*1000))^2)))*180/PI()</f>
        <v>-107.202057325825</v>
      </c>
    </row>
    <row r="358" spans="14:16" x14ac:dyDescent="0.25">
      <c r="N358">
        <v>30199.51720402003</v>
      </c>
      <c r="O358">
        <f>20*LOG((SQRT(1+(N358/('Operating Specs'!$C$23*1000))^2)*SQRT(1+(N358/('Operating Specs'!$C$22*1000))^2)/SQRT(1+(N358/('Operating Specs'!$C$24))^2)/(SQRT((1-N358^2/('Operating Specs'!$C$15*500)^2)^2+(N358/('Operating Specs'!$C$27*'Operating Specs'!$C$15*500))^2)))*Mode!$L$10)</f>
        <v>-25.017497038251651</v>
      </c>
      <c r="P358">
        <f>(ATAN(N358/('Operating Specs'!$C$23*1000))-ATAN(N358/'Operating Specs'!$C$24)-ATAN(N358/('Operating Specs'!$C$22*1000))-ATAN((N358/('Operating Specs'!$C$27*500*'Operating Specs'!$C$15))/(1-(N358/(0.5*'Operating Specs'!$C$15*1000))^2)))*180/PI()</f>
        <v>-108.8317702913167</v>
      </c>
    </row>
    <row r="359" spans="14:16" x14ac:dyDescent="0.25">
      <c r="N359">
        <v>30902.954325135772</v>
      </c>
      <c r="O359">
        <f>20*LOG((SQRT(1+(N359/('Operating Specs'!$C$23*1000))^2)*SQRT(1+(N359/('Operating Specs'!$C$22*1000))^2)/SQRT(1+(N359/('Operating Specs'!$C$24))^2)/(SQRT((1-N359^2/('Operating Specs'!$C$15*500)^2)^2+(N359/('Operating Specs'!$C$27*'Operating Specs'!$C$15*500))^2)))*Mode!$L$10)</f>
        <v>-24.871209155250405</v>
      </c>
      <c r="P359">
        <f>(ATAN(N359/('Operating Specs'!$C$23*1000))-ATAN(N359/'Operating Specs'!$C$24)-ATAN(N359/('Operating Specs'!$C$22*1000))-ATAN((N359/('Operating Specs'!$C$27*500*'Operating Specs'!$C$15))/(1-(N359/(0.5*'Operating Specs'!$C$15*1000))^2)))*180/PI()</f>
        <v>-110.53064619885063</v>
      </c>
    </row>
    <row r="360" spans="14:16" x14ac:dyDescent="0.25">
      <c r="N360">
        <v>31622.776601683654</v>
      </c>
      <c r="O360">
        <f>20*LOG((SQRT(1+(N360/('Operating Specs'!$C$23*1000))^2)*SQRT(1+(N360/('Operating Specs'!$C$22*1000))^2)/SQRT(1+(N360/('Operating Specs'!$C$24))^2)/(SQRT((1-N360^2/('Operating Specs'!$C$15*500)^2)^2+(N360/('Operating Specs'!$C$27*'Operating Specs'!$C$15*500))^2)))*Mode!$L$10)</f>
        <v>-24.723197977413079</v>
      </c>
      <c r="P360">
        <f>(ATAN(N360/('Operating Specs'!$C$23*1000))-ATAN(N360/'Operating Specs'!$C$24)-ATAN(N360/('Operating Specs'!$C$22*1000))-ATAN((N360/('Operating Specs'!$C$27*500*'Operating Specs'!$C$15))/(1-(N360/(0.5*'Operating Specs'!$C$15*1000))^2)))*180/PI()</f>
        <v>-112.30163275233546</v>
      </c>
    </row>
    <row r="361" spans="14:16" x14ac:dyDescent="0.25">
      <c r="N361">
        <v>32359.365692962681</v>
      </c>
      <c r="O361">
        <f>20*LOG((SQRT(1+(N361/('Operating Specs'!$C$23*1000))^2)*SQRT(1+(N361/('Operating Specs'!$C$22*1000))^2)/SQRT(1+(N361/('Operating Specs'!$C$24))^2)/(SQRT((1-N361^2/('Operating Specs'!$C$15*500)^2)^2+(N361/('Operating Specs'!$C$27*'Operating Specs'!$C$15*500))^2)))*Mode!$L$10)</f>
        <v>-24.574034042178422</v>
      </c>
      <c r="P361">
        <f>(ATAN(N361/('Operating Specs'!$C$23*1000))-ATAN(N361/'Operating Specs'!$C$24)-ATAN(N361/('Operating Specs'!$C$22*1000))-ATAN((N361/('Operating Specs'!$C$27*500*'Operating Specs'!$C$15))/(1-(N361/(0.5*'Operating Specs'!$C$15*1000))^2)))*180/PI()</f>
        <v>-114.14770218779559</v>
      </c>
    </row>
    <row r="362" spans="14:16" x14ac:dyDescent="0.25">
      <c r="N362">
        <v>33113.112148258959</v>
      </c>
      <c r="O362">
        <f>20*LOG((SQRT(1+(N362/('Operating Specs'!$C$23*1000))^2)*SQRT(1+(N362/('Operating Specs'!$C$22*1000))^2)/SQRT(1+(N362/('Operating Specs'!$C$24))^2)/(SQRT((1-N362^2/('Operating Specs'!$C$15*500)^2)^2+(N362/('Operating Specs'!$C$27*'Operating Specs'!$C$15*500))^2)))*Mode!$L$10)</f>
        <v>-24.424367828431262</v>
      </c>
      <c r="P362">
        <f>(ATAN(N362/('Operating Specs'!$C$23*1000))-ATAN(N362/'Operating Specs'!$C$24)-ATAN(N362/('Operating Specs'!$C$22*1000))-ATAN((N362/('Operating Specs'!$C$27*500*'Operating Specs'!$C$15))/(1-(N362/(0.5*'Operating Specs'!$C$15*1000))^2)))*180/PI()</f>
        <v>-116.07180325929521</v>
      </c>
    </row>
    <row r="363" spans="14:16" x14ac:dyDescent="0.25">
      <c r="N363">
        <v>33884.415613920093</v>
      </c>
      <c r="O363">
        <f>20*LOG((SQRT(1+(N363/('Operating Specs'!$C$23*1000))^2)*SQRT(1+(N363/('Operating Specs'!$C$22*1000))^2)/SQRT(1+(N363/('Operating Specs'!$C$24))^2)/(SQRT((1-N363^2/('Operating Specs'!$C$15*500)^2)^2+(N363/('Operating Specs'!$C$27*'Operating Specs'!$C$15*500))^2)))*Mode!$L$10)</f>
        <v>-24.274936853014641</v>
      </c>
      <c r="P363">
        <f>(ATAN(N363/('Operating Specs'!$C$23*1000))-ATAN(N363/'Operating Specs'!$C$24)-ATAN(N363/('Operating Specs'!$C$22*1000))-ATAN((N363/('Operating Specs'!$C$27*500*'Operating Specs'!$C$15))/(1-(N363/(0.5*'Operating Specs'!$C$15*1000))^2)))*180/PI()</f>
        <v>-118.07680033589473</v>
      </c>
    </row>
    <row r="364" spans="14:16" x14ac:dyDescent="0.25">
      <c r="N364">
        <v>34673.685045252991</v>
      </c>
      <c r="O364">
        <f>20*LOG((SQRT(1+(N364/('Operating Specs'!$C$23*1000))^2)*SQRT(1+(N364/('Operating Specs'!$C$22*1000))^2)/SQRT(1+(N364/('Operating Specs'!$C$24))^2)/(SQRT((1-N364^2/('Operating Specs'!$C$15*500)^2)^2+(N364/('Operating Specs'!$C$27*'Operating Specs'!$C$15*500))^2)))*Mode!$L$10)</f>
        <v>-24.126572227360292</v>
      </c>
      <c r="P364">
        <f>(ATAN(N364/('Operating Specs'!$C$23*1000))-ATAN(N364/'Operating Specs'!$C$24)-ATAN(N364/('Operating Specs'!$C$22*1000))-ATAN((N364/('Operating Specs'!$C$27*500*'Operating Specs'!$C$15))/(1-(N364/(0.5*'Operating Specs'!$C$15*1000))^2)))*180/PI()</f>
        <v>-120.16539795808643</v>
      </c>
    </row>
    <row r="365" spans="14:16" x14ac:dyDescent="0.25">
      <c r="N365">
        <v>35481.338923357376</v>
      </c>
      <c r="O365">
        <f>20*LOG((SQRT(1+(N365/('Operating Specs'!$C$23*1000))^2)*SQRT(1+(N365/('Operating Specs'!$C$22*1000))^2)/SQRT(1+(N365/('Operating Specs'!$C$24))^2)/(SQRT((1-N365^2/('Operating Specs'!$C$15*500)^2)^2+(N365/('Operating Specs'!$C$27*'Operating Specs'!$C$15*500))^2)))*Mode!$L$10)</f>
        <v>-23.980204187329697</v>
      </c>
      <c r="P365">
        <f>(ATAN(N365/('Operating Specs'!$C$23*1000))-ATAN(N365/'Operating Specs'!$C$24)-ATAN(N365/('Operating Specs'!$C$22*1000))-ATAN((N365/('Operating Specs'!$C$27*500*'Operating Specs'!$C$15))/(1-(N365/(0.5*'Operating Specs'!$C$15*1000))^2)))*180/PI()</f>
        <v>-122.34004946698154</v>
      </c>
    </row>
    <row r="366" spans="14:16" x14ac:dyDescent="0.25">
      <c r="N366">
        <v>36307.805477009955</v>
      </c>
      <c r="O366">
        <f>20*LOG((SQRT(1+(N366/('Operating Specs'!$C$23*1000))^2)*SQRT(1+(N366/('Operating Specs'!$C$22*1000))^2)/SQRT(1+(N366/('Operating Specs'!$C$24))^2)/(SQRT((1-N366^2/('Operating Specs'!$C$15*500)^2)^2+(N366/('Operating Specs'!$C$27*'Operating Specs'!$C$15*500))^2)))*Mode!$L$10)</f>
        <v>-23.836865982485406</v>
      </c>
      <c r="P366">
        <f>(ATAN(N366/('Operating Specs'!$C$23*1000))-ATAN(N366/'Operating Specs'!$C$24)-ATAN(N366/('Operating Specs'!$C$22*1000))-ATAN((N366/('Operating Specs'!$C$27*500*'Operating Specs'!$C$15))/(1-(N366/(0.5*'Operating Specs'!$C$15*1000))^2)))*180/PI()</f>
        <v>-124.60284883356661</v>
      </c>
    </row>
    <row r="367" spans="14:16" x14ac:dyDescent="0.25">
      <c r="N367">
        <v>37153.522909717067</v>
      </c>
      <c r="O367">
        <f>20*LOG((SQRT(1+(N367/('Operating Specs'!$C$23*1000))^2)*SQRT(1+(N367/('Operating Specs'!$C$22*1000))^2)/SQRT(1+(N367/('Operating Specs'!$C$24))^2)/(SQRT((1-N367^2/('Operating Specs'!$C$15*500)^2)^2+(N367/('Operating Specs'!$C$27*'Operating Specs'!$C$15*500))^2)))*Mode!$L$10)</f>
        <v>-23.697695382652284</v>
      </c>
      <c r="P367">
        <f>(ATAN(N367/('Operating Specs'!$C$23*1000))-ATAN(N367/'Operating Specs'!$C$24)-ATAN(N367/('Operating Specs'!$C$22*1000))-ATAN((N367/('Operating Specs'!$C$27*500*'Operating Specs'!$C$15))/(1-(N367/(0.5*'Operating Specs'!$C$15*1000))^2)))*180/PI()</f>
        <v>-126.95540565125714</v>
      </c>
    </row>
    <row r="368" spans="14:16" x14ac:dyDescent="0.25">
      <c r="N368">
        <v>38018.939632055924</v>
      </c>
      <c r="O368">
        <f>20*LOG((SQRT(1+(N368/('Operating Specs'!$C$23*1000))^2)*SQRT(1+(N368/('Operating Specs'!$C$22*1000))^2)/SQRT(1+(N368/('Operating Specs'!$C$24))^2)/(SQRT((1-N368^2/('Operating Specs'!$C$15*500)^2)^2+(N368/('Operating Specs'!$C$27*'Operating Specs'!$C$15*500))^2)))*Mode!$L$10)</f>
        <v>-23.563932945227847</v>
      </c>
      <c r="P368">
        <f>(ATAN(N368/('Operating Specs'!$C$23*1000))-ATAN(N368/'Operating Specs'!$C$24)-ATAN(N368/('Operating Specs'!$C$22*1000))-ATAN((N368/('Operating Specs'!$C$27*500*'Operating Specs'!$C$15))/(1-(N368/(0.5*'Operating Specs'!$C$15*1000))^2)))*180/PI()</f>
        <v>-129.39870447883754</v>
      </c>
    </row>
    <row r="369" spans="14:16" x14ac:dyDescent="0.25">
      <c r="N369">
        <v>38904.51449942786</v>
      </c>
      <c r="O369">
        <f>20*LOG((SQRT(1+(N369/('Operating Specs'!$C$23*1000))^2)*SQRT(1+(N369/('Operating Specs'!$C$22*1000))^2)/SQRT(1+(N369/('Operating Specs'!$C$24))^2)/(SQRT((1-N369^2/('Operating Specs'!$C$15*500)^2)^2+(N369/('Operating Specs'!$C$27*'Operating Specs'!$C$15*500))^2)))*Mode!$L$10)</f>
        <v>-23.436916108668907</v>
      </c>
      <c r="P369">
        <f>(ATAN(N369/('Operating Specs'!$C$23*1000))-ATAN(N369/'Operating Specs'!$C$24)-ATAN(N369/('Operating Specs'!$C$22*1000))-ATAN((N369/('Operating Specs'!$C$27*500*'Operating Specs'!$C$15))/(1-(N369/(0.5*'Operating Specs'!$C$15*1000))^2)))*180/PI()</f>
        <v>-131.93295137448621</v>
      </c>
    </row>
    <row r="370" spans="14:16" x14ac:dyDescent="0.25">
      <c r="N370">
        <v>39810.717055349509</v>
      </c>
      <c r="O370">
        <f>20*LOG((SQRT(1+(N370/('Operating Specs'!$C$23*1000))^2)*SQRT(1+(N370/('Operating Specs'!$C$22*1000))^2)/SQRT(1+(N370/('Operating Specs'!$C$24))^2)/(SQRT((1-N370^2/('Operating Specs'!$C$15*500)^2)^2+(N370/('Operating Specs'!$C$27*'Operating Specs'!$C$15*500))^2)))*Mode!$L$10)</f>
        <v>-23.318068165234216</v>
      </c>
      <c r="P370">
        <f>(ATAN(N370/('Operating Specs'!$C$23*1000))-ATAN(N370/'Operating Specs'!$C$24)-ATAN(N370/('Operating Specs'!$C$22*1000))-ATAN((N370/('Operating Specs'!$C$27*500*'Operating Specs'!$C$15))/(1-(N370/(0.5*'Operating Specs'!$C$15*1000))^2)))*180/PI()</f>
        <v>-134.55741253742968</v>
      </c>
    </row>
    <row r="371" spans="14:16" x14ac:dyDescent="0.25">
      <c r="N371">
        <v>40738.027780411052</v>
      </c>
      <c r="O371">
        <f>20*LOG((SQRT(1+(N371/('Operating Specs'!$C$23*1000))^2)*SQRT(1+(N371/('Operating Specs'!$C$22*1000))^2)/SQRT(1+(N371/('Operating Specs'!$C$24))^2)/(SQRT((1-N371^2/('Operating Specs'!$C$15*500)^2)^2+(N371/('Operating Specs'!$C$27*'Operating Specs'!$C$15*500))^2)))*Mode!$L$10)</f>
        <v>-23.208881253702369</v>
      </c>
      <c r="P371">
        <f>(ATAN(N371/('Operating Specs'!$C$23*1000))-ATAN(N371/'Operating Specs'!$C$24)-ATAN(N371/('Operating Specs'!$C$22*1000))-ATAN((N371/('Operating Specs'!$C$27*500*'Operating Specs'!$C$15))/(1-(N371/(0.5*'Operating Specs'!$C$15*1000))^2)))*180/PI()</f>
        <v>-137.27025238473294</v>
      </c>
    </row>
    <row r="372" spans="14:16" x14ac:dyDescent="0.25">
      <c r="N372">
        <v>41686.938347033305</v>
      </c>
      <c r="O372">
        <f>20*LOG((SQRT(1+(N372/('Operating Specs'!$C$23*1000))^2)*SQRT(1+(N372/('Operating Specs'!$C$22*1000))^2)/SQRT(1+(N372/('Operating Specs'!$C$24))^2)/(SQRT((1-N372^2/('Operating Specs'!$C$15*500)^2)^2+(N372/('Operating Specs'!$C$27*'Operating Specs'!$C$15*500))^2)))*Mode!$L$10)</f>
        <v>-23.110892735081293</v>
      </c>
      <c r="P372">
        <f>(ATAN(N372/('Operating Specs'!$C$23*1000))-ATAN(N372/'Operating Specs'!$C$24)-ATAN(N372/('Operating Specs'!$C$22*1000))-ATAN((N372/('Operating Specs'!$C$27*500*'Operating Specs'!$C$15))/(1-(N372/(0.5*'Operating Specs'!$C$15*1000))^2)))*180/PI()</f>
        <v>-140.06838093980116</v>
      </c>
    </row>
    <row r="373" spans="14:16" x14ac:dyDescent="0.25">
      <c r="N373">
        <v>42657.951880159031</v>
      </c>
      <c r="O373">
        <f>20*LOG((SQRT(1+(N373/('Operating Specs'!$C$23*1000))^2)*SQRT(1+(N373/('Operating Specs'!$C$22*1000))^2)/SQRT(1+(N373/('Operating Specs'!$C$24))^2)/(SQRT((1-N373^2/('Operating Specs'!$C$15*500)^2)^2+(N373/('Operating Specs'!$C$27*'Operating Specs'!$C$15*500))^2)))*Mode!$L$10)</f>
        <v>-23.025654698437528</v>
      </c>
      <c r="P373">
        <f>(ATAN(N373/('Operating Specs'!$C$23*1000))-ATAN(N373/'Operating Specs'!$C$24)-ATAN(N373/('Operating Specs'!$C$22*1000))-ATAN((N373/('Operating Specs'!$C$27*500*'Operating Specs'!$C$15))/(1-(N373/(0.5*'Operating Specs'!$C$15*1000))^2)))*180/PI()</f>
        <v>-142.9473227693947</v>
      </c>
    </row>
    <row r="374" spans="14:16" x14ac:dyDescent="0.25">
      <c r="N374">
        <v>43651.583224016344</v>
      </c>
      <c r="O374">
        <f>20*LOG((SQRT(1+(N374/('Operating Specs'!$C$23*1000))^2)*SQRT(1+(N374/('Operating Specs'!$C$22*1000))^2)/SQRT(1+(N374/('Operating Specs'!$C$24))^2)/(SQRT((1-N374^2/('Operating Specs'!$C$15*500)^2)^2+(N374/('Operating Specs'!$C$27*'Operating Specs'!$C$15*500))^2)))*Mode!$L$10)</f>
        <v>-22.954696898725434</v>
      </c>
      <c r="P374">
        <f>(ATAN(N374/('Operating Specs'!$C$23*1000))-ATAN(N374/'Operating Specs'!$C$24)-ATAN(N374/('Operating Specs'!$C$22*1000))-ATAN((N374/('Operating Specs'!$C$27*500*'Operating Specs'!$C$15))/(1-(N374/(0.5*'Operating Specs'!$C$15*1000))^2)))*180/PI()</f>
        <v>-145.90112142483659</v>
      </c>
    </row>
    <row r="375" spans="14:16" x14ac:dyDescent="0.25">
      <c r="N375">
        <v>44668.359215096054</v>
      </c>
      <c r="O375">
        <f>20*LOG((SQRT(1+(N375/('Operating Specs'!$C$23*1000))^2)*SQRT(1+(N375/('Operating Specs'!$C$22*1000))^2)/SQRT(1+(N375/('Operating Specs'!$C$24))^2)/(SQRT((1-N375^2/('Operating Specs'!$C$15*500)^2)^2+(N375/('Operating Specs'!$C$27*'Operating Specs'!$C$15*500))^2)))*Mode!$L$10)</f>
        <v>-22.899484132355909</v>
      </c>
      <c r="P375">
        <f>(ATAN(N375/('Operating Specs'!$C$23*1000))-ATAN(N375/'Operating Specs'!$C$24)-ATAN(N375/('Operating Specs'!$C$22*1000))-ATAN((N375/('Operating Specs'!$C$27*500*'Operating Specs'!$C$15))/(1-(N375/(0.5*'Operating Specs'!$C$15*1000))^2)))*180/PI()</f>
        <v>-148.92229388684095</v>
      </c>
    </row>
    <row r="376" spans="14:16" x14ac:dyDescent="0.25">
      <c r="N376">
        <v>45708.818961487232</v>
      </c>
      <c r="O376">
        <f>20*LOG((SQRT(1+(N376/('Operating Specs'!$C$23*1000))^2)*SQRT(1+(N376/('Operating Specs'!$C$22*1000))^2)/SQRT(1+(N376/('Operating Specs'!$C$24))^2)/(SQRT((1-N376^2/('Operating Specs'!$C$15*500)^2)^2+(N376/('Operating Specs'!$C$27*'Operating Specs'!$C$15*500))^2)))*Mode!$L$10)</f>
        <v>-22.861369847623546</v>
      </c>
      <c r="P376">
        <f>(ATAN(N376/('Operating Specs'!$C$23*1000))-ATAN(N376/'Operating Specs'!$C$24)-ATAN(N376/('Operating Specs'!$C$22*1000))-ATAN((N376/('Operating Specs'!$C$27*500*'Operating Specs'!$C$15))/(1-(N376/(0.5*'Operating Specs'!$C$15*1000))^2)))*180/PI()</f>
        <v>-152.00184836110992</v>
      </c>
    </row>
    <row r="377" spans="14:16" x14ac:dyDescent="0.25">
      <c r="N377">
        <v>46773.514128719544</v>
      </c>
      <c r="O377">
        <f>20*LOG((SQRT(1+(N377/('Operating Specs'!$C$23*1000))^2)*SQRT(1+(N377/('Operating Specs'!$C$22*1000))^2)/SQRT(1+(N377/('Operating Specs'!$C$24))^2)/(SQRT((1-N377^2/('Operating Specs'!$C$15*500)^2)^2+(N377/('Operating Specs'!$C$27*'Operating Specs'!$C$15*500))^2)))*Mode!$L$10)</f>
        <v>-22.841548561913694</v>
      </c>
      <c r="P377">
        <f>(ATAN(N377/('Operating Specs'!$C$23*1000))-ATAN(N377/'Operating Specs'!$C$24)-ATAN(N377/('Operating Specs'!$C$22*1000))-ATAN((N377/('Operating Specs'!$C$27*500*'Operating Specs'!$C$15))/(1-(N377/(0.5*'Operating Specs'!$C$15*1000))^2)))*180/PI()</f>
        <v>-155.12937555517868</v>
      </c>
    </row>
    <row r="378" spans="14:16" x14ac:dyDescent="0.25">
      <c r="N378">
        <v>47863.009232263539</v>
      </c>
      <c r="O378">
        <f>20*LOG((SQRT(1+(N378/('Operating Specs'!$C$23*1000))^2)*SQRT(1+(N378/('Operating Specs'!$C$22*1000))^2)/SQRT(1+(N378/('Operating Specs'!$C$24))^2)/(SQRT((1-N378^2/('Operating Specs'!$C$15*500)^2)^2+(N378/('Operating Specs'!$C$27*'Operating Specs'!$C$15*500))^2)))*Mode!$L$10)</f>
        <v>-22.841010278887847</v>
      </c>
      <c r="P378">
        <f>(ATAN(N378/('Operating Specs'!$C$23*1000))-ATAN(N378/'Operating Specs'!$C$24)-ATAN(N378/('Operating Specs'!$C$22*1000))-ATAN((N378/('Operating Specs'!$C$27*500*'Operating Specs'!$C$15))/(1-(N378/(0.5*'Operating Specs'!$C$15*1000))^2)))*180/PI()</f>
        <v>-158.29321822858969</v>
      </c>
    </row>
    <row r="379" spans="14:16" x14ac:dyDescent="0.25">
      <c r="N379">
        <v>48977.881936844322</v>
      </c>
      <c r="O379">
        <f>20*LOG((SQRT(1+(N379/('Operating Specs'!$C$23*1000))^2)*SQRT(1+(N379/('Operating Specs'!$C$22*1000))^2)/SQRT(1+(N379/('Operating Specs'!$C$24))^2)/(SQRT((1-N379^2/('Operating Specs'!$C$15*500)^2)^2+(N379/('Operating Specs'!$C$27*'Operating Specs'!$C$15*500))^2)))*Mode!$L$10)</f>
        <v>-22.860500420881181</v>
      </c>
      <c r="P379">
        <f>(ATAN(N379/('Operating Specs'!$C$23*1000))-ATAN(N379/'Operating Specs'!$C$24)-ATAN(N379/('Operating Specs'!$C$22*1000))-ATAN((N379/('Operating Specs'!$C$27*500*'Operating Specs'!$C$15))/(1-(N379/(0.5*'Operating Specs'!$C$15*1000))^2)))*180/PI()</f>
        <v>-161.48071672951585</v>
      </c>
    </row>
    <row r="380" spans="14:16" x14ac:dyDescent="0.25">
      <c r="N380">
        <v>50118.723362726909</v>
      </c>
      <c r="O380">
        <f>20*LOG((SQRT(1+(N380/('Operating Specs'!$C$23*1000))^2)*SQRT(1+(N380/('Operating Specs'!$C$22*1000))^2)/SQRT(1+(N380/('Operating Specs'!$C$24))^2)/(SQRT((1-N380^2/('Operating Specs'!$C$15*500)^2)^2+(N380/('Operating Specs'!$C$27*'Operating Specs'!$C$15*500))^2)))*Mode!$L$10)</f>
        <v>-22.900488695762924</v>
      </c>
      <c r="P380">
        <f>(ATAN(N380/('Operating Specs'!$C$23*1000))-ATAN(N380/'Operating Specs'!$C$24)-ATAN(N380/('Operating Specs'!$C$22*1000))-ATAN((N380/('Operating Specs'!$C$27*500*'Operating Specs'!$C$15))/(1-(N380/(0.5*'Operating Specs'!$C$15*1000))^2)))*180/PI()</f>
        <v>15.321479733332538</v>
      </c>
    </row>
    <row r="381" spans="14:16" x14ac:dyDescent="0.25">
      <c r="N381">
        <v>51286.138399136158</v>
      </c>
      <c r="O381">
        <f>20*LOG((SQRT(1+(N381/('Operating Specs'!$C$23*1000))^2)*SQRT(1+(N381/('Operating Specs'!$C$22*1000))^2)/SQRT(1+(N381/('Operating Specs'!$C$24))^2)/(SQRT((1-N381^2/('Operating Specs'!$C$15*500)^2)^2+(N381/('Operating Specs'!$C$27*'Operating Specs'!$C$15*500))^2)))*Mode!$L$10)</f>
        <v>-22.961149749905797</v>
      </c>
      <c r="P381">
        <f>(ATAN(N381/('Operating Specs'!$C$23*1000))-ATAN(N381/'Operating Specs'!$C$24)-ATAN(N381/('Operating Specs'!$C$22*1000))-ATAN((N381/('Operating Specs'!$C$27*500*'Operating Specs'!$C$15))/(1-(N381/(0.5*'Operating Specs'!$C$15*1000))^2)))*180/PI()</f>
        <v>12.127053958227615</v>
      </c>
    </row>
    <row r="382" spans="14:16" x14ac:dyDescent="0.25">
      <c r="N382">
        <v>52480.746024976914</v>
      </c>
      <c r="O382">
        <f>20*LOG((SQRT(1+(N382/('Operating Specs'!$C$23*1000))^2)*SQRT(1+(N382/('Operating Specs'!$C$22*1000))^2)/SQRT(1+(N382/('Operating Specs'!$C$24))^2)/(SQRT((1-N382^2/('Operating Specs'!$C$15*500)^2)^2+(N382/('Operating Specs'!$C$27*'Operating Specs'!$C$15*500))^2)))*Mode!$L$10)</f>
        <v>-23.042357458591841</v>
      </c>
      <c r="P382">
        <f>(ATAN(N382/('Operating Specs'!$C$23*1000))-ATAN(N382/'Operating Specs'!$C$24)-ATAN(N382/('Operating Specs'!$C$22*1000))-ATAN((N382/('Operating Specs'!$C$27*500*'Operating Specs'!$C$15))/(1-(N382/(0.5*'Operating Specs'!$C$15*1000))^2)))*180/PI()</f>
        <v>8.9496375638064514</v>
      </c>
    </row>
    <row r="383" spans="14:16" x14ac:dyDescent="0.25">
      <c r="N383">
        <v>53703.179637024929</v>
      </c>
      <c r="O383">
        <f>20*LOG((SQRT(1+(N383/('Operating Specs'!$C$23*1000))^2)*SQRT(1+(N383/('Operating Specs'!$C$22*1000))^2)/SQRT(1+(N383/('Operating Specs'!$C$24))^2)/(SQRT((1-N383^2/('Operating Specs'!$C$15*500)^2)^2+(N383/('Operating Specs'!$C$27*'Operating Specs'!$C$15*500))^2)))*Mode!$L$10)</f>
        <v>-23.143693407347719</v>
      </c>
      <c r="P383">
        <f>(ATAN(N383/('Operating Specs'!$C$23*1000))-ATAN(N383/'Operating Specs'!$C$24)-ATAN(N383/('Operating Specs'!$C$22*1000))-ATAN((N383/('Operating Specs'!$C$27*500*'Operating Specs'!$C$15))/(1-(N383/(0.5*'Operating Specs'!$C$15*1000))^2)))*180/PI()</f>
        <v>5.8024306503370848</v>
      </c>
    </row>
    <row r="384" spans="14:16" x14ac:dyDescent="0.25">
      <c r="N384">
        <v>54954.087385762097</v>
      </c>
      <c r="O384">
        <f>20*LOG((SQRT(1+(N384/('Operating Specs'!$C$23*1000))^2)*SQRT(1+(N384/('Operating Specs'!$C$22*1000))^2)/SQRT(1+(N384/('Operating Specs'!$C$24))^2)/(SQRT((1-N384^2/('Operating Specs'!$C$15*500)^2)^2+(N384/('Operating Specs'!$C$27*'Operating Specs'!$C$15*500))^2)))*Mode!$L$10)</f>
        <v>-23.264468728590604</v>
      </c>
      <c r="P384">
        <f>(ATAN(N384/('Operating Specs'!$C$23*1000))-ATAN(N384/'Operating Specs'!$C$24)-ATAN(N384/('Operating Specs'!$C$22*1000))-ATAN((N384/('Operating Specs'!$C$27*500*'Operating Specs'!$C$15))/(1-(N384/(0.5*'Operating Specs'!$C$15*1000))^2)))*180/PI()</f>
        <v>2.6978508454678769</v>
      </c>
    </row>
    <row r="385" spans="14:16" x14ac:dyDescent="0.25">
      <c r="N385">
        <v>56234.132519034531</v>
      </c>
      <c r="O385">
        <f>20*LOG((SQRT(1+(N385/('Operating Specs'!$C$23*1000))^2)*SQRT(1+(N385/('Operating Specs'!$C$22*1000))^2)/SQRT(1+(N385/('Operating Specs'!$C$24))^2)/(SQRT((1-N385^2/('Operating Specs'!$C$15*500)^2)^2+(N385/('Operating Specs'!$C$27*'Operating Specs'!$C$15*500))^2)))*Mode!$L$10)</f>
        <v>-23.403757206292592</v>
      </c>
      <c r="P385">
        <f>(ATAN(N385/('Operating Specs'!$C$23*1000))-ATAN(N385/'Operating Specs'!$C$24)-ATAN(N385/('Operating Specs'!$C$22*1000))-ATAN((N385/('Operating Specs'!$C$27*500*'Operating Specs'!$C$15))/(1-(N385/(0.5*'Operating Specs'!$C$15*1000))^2)))*180/PI()</f>
        <v>-0.35276548068279673</v>
      </c>
    </row>
    <row r="386" spans="14:16" x14ac:dyDescent="0.25">
      <c r="N386">
        <v>57543.993733715295</v>
      </c>
      <c r="O386">
        <f>20*LOG((SQRT(1+(N386/('Operating Specs'!$C$23*1000))^2)*SQRT(1+(N386/('Operating Specs'!$C$22*1000))^2)/SQRT(1+(N386/('Operating Specs'!$C$24))^2)/(SQRT((1-N386^2/('Operating Specs'!$C$15*500)^2)^2+(N386/('Operating Specs'!$C$27*'Operating Specs'!$C$15*500))^2)))*Mode!$L$10)</f>
        <v>-23.56043664212536</v>
      </c>
      <c r="P386">
        <f>(ATAN(N386/('Operating Specs'!$C$23*1000))-ATAN(N386/'Operating Specs'!$C$24)-ATAN(N386/('Operating Specs'!$C$22*1000))-ATAN((N386/('Operating Specs'!$C$27*500*'Operating Specs'!$C$15))/(1-(N386/(0.5*'Operating Specs'!$C$15*1000))^2)))*180/PI()</f>
        <v>-3.3393934318787295</v>
      </c>
    </row>
    <row r="387" spans="14:16" x14ac:dyDescent="0.25">
      <c r="N387">
        <v>58884.3655355585</v>
      </c>
      <c r="O387">
        <f>20*LOG((SQRT(1+(N387/('Operating Specs'!$C$23*1000))^2)*SQRT(1+(N387/('Operating Specs'!$C$22*1000))^2)/SQRT(1+(N387/('Operating Specs'!$C$24))^2)/(SQRT((1-N387^2/('Operating Specs'!$C$15*500)^2)^2+(N387/('Operating Specs'!$C$27*'Operating Specs'!$C$15*500))^2)))*Mode!$L$10)</f>
        <v>-23.733235006208275</v>
      </c>
      <c r="P387">
        <f>(ATAN(N387/('Operating Specs'!$C$23*1000))-ATAN(N387/'Operating Specs'!$C$24)-ATAN(N387/('Operating Specs'!$C$22*1000))-ATAN((N387/('Operating Specs'!$C$27*500*'Operating Specs'!$C$15))/(1-(N387/(0.5*'Operating Specs'!$C$15*1000))^2)))*180/PI()</f>
        <v>-6.2534726390091926</v>
      </c>
    </row>
    <row r="388" spans="14:16" x14ac:dyDescent="0.25">
      <c r="N388">
        <v>60255.95860743535</v>
      </c>
      <c r="O388">
        <f>20*LOG((SQRT(1+(N388/('Operating Specs'!$C$23*1000))^2)*SQRT(1+(N388/('Operating Specs'!$C$22*1000))^2)/SQRT(1+(N388/('Operating Specs'!$C$24))^2)/(SQRT((1-N388^2/('Operating Specs'!$C$15*500)^2)^2+(N388/('Operating Specs'!$C$27*'Operating Specs'!$C$15*500))^2)))*Mode!$L$10)</f>
        <v>-23.920777892772783</v>
      </c>
      <c r="P388">
        <f>(ATAN(N388/('Operating Specs'!$C$23*1000))-ATAN(N388/'Operating Specs'!$C$24)-ATAN(N388/('Operating Specs'!$C$22*1000))-ATAN((N388/('Operating Specs'!$C$27*500*'Operating Specs'!$C$15))/(1-(N388/(0.5*'Operating Specs'!$C$15*1000))^2)))*180/PI()</f>
        <v>-9.0879824284013324</v>
      </c>
    </row>
    <row r="389" spans="14:16" x14ac:dyDescent="0.25">
      <c r="N389">
        <v>61659.500186147779</v>
      </c>
      <c r="O389">
        <f>20*LOG((SQRT(1+(N389/('Operating Specs'!$C$23*1000))^2)*SQRT(1+(N389/('Operating Specs'!$C$22*1000))^2)/SQRT(1+(N389/('Operating Specs'!$C$24))^2)/(SQRT((1-N389^2/('Operating Specs'!$C$15*500)^2)^2+(N389/('Operating Specs'!$C$27*'Operating Specs'!$C$15*500))^2)))*Mode!$L$10)</f>
        <v>-24.121634195938576</v>
      </c>
      <c r="P389">
        <f>(ATAN(N389/('Operating Specs'!$C$23*1000))-ATAN(N389/'Operating Specs'!$C$24)-ATAN(N389/('Operating Specs'!$C$22*1000))-ATAN((N389/('Operating Specs'!$C$27*500*'Operating Specs'!$C$15))/(1-(N389/(0.5*'Operating Specs'!$C$15*1000))^2)))*180/PI()</f>
        <v>-11.837445158670457</v>
      </c>
    </row>
    <row r="390" spans="14:16" x14ac:dyDescent="0.25">
      <c r="N390">
        <v>63095.734448018869</v>
      </c>
      <c r="O390">
        <f>20*LOG((SQRT(1+(N390/('Operating Specs'!$C$23*1000))^2)*SQRT(1+(N390/('Operating Specs'!$C$22*1000))^2)/SQRT(1+(N390/('Operating Specs'!$C$24))^2)/(SQRT((1-N390^2/('Operating Specs'!$C$15*500)^2)^2+(N390/('Operating Specs'!$C$27*'Operating Specs'!$C$15*500))^2)))*Mode!$L$10)</f>
        <v>-24.334357585820911</v>
      </c>
      <c r="P390">
        <f>(ATAN(N390/('Operating Specs'!$C$23*1000))-ATAN(N390/'Operating Specs'!$C$24)-ATAN(N390/('Operating Specs'!$C$22*1000))-ATAN((N390/('Operating Specs'!$C$27*500*'Operating Specs'!$C$15))/(1-(N390/(0.5*'Operating Specs'!$C$15*1000))^2)))*180/PI()</f>
        <v>-14.497868696377097</v>
      </c>
    </row>
    <row r="391" spans="14:16" x14ac:dyDescent="0.25">
      <c r="N391">
        <v>64565.422903465085</v>
      </c>
      <c r="O391">
        <f>20*LOG((SQRT(1+(N391/('Operating Specs'!$C$23*1000))^2)*SQRT(1+(N391/('Operating Specs'!$C$22*1000))^2)/SQRT(1+(N391/('Operating Specs'!$C$24))^2)/(SQRT((1-N391^2/('Operating Specs'!$C$15*500)^2)^2+(N391/('Operating Specs'!$C$27*'Operating Specs'!$C$15*500))^2)))*Mode!$L$10)</f>
        <v>-24.557522153810595</v>
      </c>
      <c r="P391">
        <f>(ATAN(N391/('Operating Specs'!$C$23*1000))-ATAN(N391/'Operating Specs'!$C$24)-ATAN(N391/('Operating Specs'!$C$22*1000))-ATAN((N391/('Operating Specs'!$C$27*500*'Operating Specs'!$C$15))/(1-(N391/(0.5*'Operating Specs'!$C$15*1000))^2)))*180/PI()</f>
        <v>-17.066641775058486</v>
      </c>
    </row>
    <row r="392" spans="14:16" x14ac:dyDescent="0.25">
      <c r="N392">
        <v>66069.344800759107</v>
      </c>
      <c r="O392">
        <f>20*LOG((SQRT(1+(N392/('Operating Specs'!$C$23*1000))^2)*SQRT(1+(N392/('Operating Specs'!$C$22*1000))^2)/SQRT(1+(N392/('Operating Specs'!$C$24))^2)/(SQRT((1-N392^2/('Operating Specs'!$C$15*500)^2)^2+(N392/('Operating Specs'!$C$27*'Operating Specs'!$C$15*500))^2)))*Mode!$L$10)</f>
        <v>-24.789751376409669</v>
      </c>
      <c r="P392">
        <f>(ATAN(N392/('Operating Specs'!$C$23*1000))-ATAN(N392/'Operating Specs'!$C$24)-ATAN(N392/('Operating Specs'!$C$22*1000))-ATAN((N392/('Operating Specs'!$C$27*500*'Operating Specs'!$C$15))/(1-(N392/(0.5*'Operating Specs'!$C$15*1000))^2)))*180/PI()</f>
        <v>-19.54239674773272</v>
      </c>
    </row>
    <row r="393" spans="14:16" x14ac:dyDescent="0.25">
      <c r="N393">
        <v>67608.29753919768</v>
      </c>
      <c r="O393">
        <f>20*LOG((SQRT(1+(N393/('Operating Specs'!$C$23*1000))^2)*SQRT(1+(N393/('Operating Specs'!$C$22*1000))^2)/SQRT(1+(N393/('Operating Specs'!$C$24))^2)/(SQRT((1-N393^2/('Operating Specs'!$C$15*500)^2)^2+(N393/('Operating Specs'!$C$27*'Operating Specs'!$C$15*500))^2)))*Mode!$L$10)</f>
        <v>-25.029740223793418</v>
      </c>
      <c r="P393">
        <f>(ATAN(N393/('Operating Specs'!$C$23*1000))-ATAN(N393/'Operating Specs'!$C$24)-ATAN(N393/('Operating Specs'!$C$22*1000))-ATAN((N393/('Operating Specs'!$C$27*500*'Operating Specs'!$C$15))/(1-(N393/(0.5*'Operating Specs'!$C$15*1000))^2)))*180/PI()</f>
        <v>-21.924853412473897</v>
      </c>
    </row>
    <row r="394" spans="14:16" x14ac:dyDescent="0.25">
      <c r="N394">
        <v>69183.097091893127</v>
      </c>
      <c r="O394">
        <f>20*LOG((SQRT(1+(N394/('Operating Specs'!$C$23*1000))^2)*SQRT(1+(N394/('Operating Specs'!$C$22*1000))^2)/SQRT(1+(N394/('Operating Specs'!$C$24))^2)/(SQRT((1-N394^2/('Operating Specs'!$C$15*500)^2)^2+(N394/('Operating Specs'!$C$27*'Operating Specs'!$C$15*500))^2)))*Mode!$L$10)</f>
        <v>-25.2762707594832</v>
      </c>
      <c r="P394">
        <f>(ATAN(N394/('Operating Specs'!$C$23*1000))-ATAN(N394/'Operating Specs'!$C$24)-ATAN(N394/('Operating Specs'!$C$22*1000))-ATAN((N394/('Operating Specs'!$C$27*500*'Operating Specs'!$C$15))/(1-(N394/(0.5*'Operating Specs'!$C$15*1000))^2)))*180/PI()</f>
        <v>-24.214655697829155</v>
      </c>
    </row>
    <row r="395" spans="14:16" x14ac:dyDescent="0.25">
      <c r="N395">
        <v>70794.578438413257</v>
      </c>
      <c r="O395">
        <f>20*LOG((SQRT(1+(N395/('Operating Specs'!$C$23*1000))^2)*SQRT(1+(N395/('Operating Specs'!$C$22*1000))^2)/SQRT(1+(N395/('Operating Specs'!$C$24))^2)/(SQRT((1-N395^2/('Operating Specs'!$C$15*500)^2)^2+(N395/('Operating Specs'!$C$27*'Operating Specs'!$C$15*500))^2)))*Mode!$L$10)</f>
        <v>-25.528221926810875</v>
      </c>
      <c r="P395">
        <f>(ATAN(N395/('Operating Specs'!$C$23*1000))-ATAN(N395/'Operating Specs'!$C$24)-ATAN(N395/('Operating Specs'!$C$22*1000))-ATAN((N395/('Operating Specs'!$C$27*500*'Operating Specs'!$C$15))/(1-(N395/(0.5*'Operating Specs'!$C$15*1000))^2)))*180/PI()</f>
        <v>-26.413210562742034</v>
      </c>
    </row>
    <row r="396" spans="14:16" x14ac:dyDescent="0.25">
      <c r="N396">
        <v>72443.596007498432</v>
      </c>
      <c r="O396">
        <f>20*LOG((SQRT(1+(N396/('Operating Specs'!$C$23*1000))^2)*SQRT(1+(N396/('Operating Specs'!$C$22*1000))^2)/SQRT(1+(N396/('Operating Specs'!$C$24))^2)/(SQRT((1-N396^2/('Operating Specs'!$C$15*500)^2)^2+(N396/('Operating Specs'!$C$27*'Operating Specs'!$C$15*500))^2)))*Mode!$L$10)</f>
        <v>-25.784574409818354</v>
      </c>
      <c r="P396">
        <f>(ATAN(N396/('Operating Specs'!$C$23*1000))-ATAN(N396/'Operating Specs'!$C$24)-ATAN(N396/('Operating Specs'!$C$22*1000))-ATAN((N396/('Operating Specs'!$C$27*500*'Operating Specs'!$C$15))/(1-(N396/(0.5*'Operating Specs'!$C$15*1000))^2)))*180/PI()</f>
        <v>-28.5225359229966</v>
      </c>
    </row>
    <row r="397" spans="14:16" x14ac:dyDescent="0.25">
      <c r="N397">
        <v>74131.024130091173</v>
      </c>
      <c r="O397">
        <f>20*LOG((SQRT(1+(N397/('Operating Specs'!$C$23*1000))^2)*SQRT(1+(N397/('Operating Specs'!$C$22*1000))^2)/SQRT(1+(N397/('Operating Specs'!$C$24))^2)/(SQRT((1-N397^2/('Operating Specs'!$C$15*500)^2)^2+(N397/('Operating Specs'!$C$27*'Operating Specs'!$C$15*500))^2)))*Mode!$L$10)</f>
        <v>-26.044411520372954</v>
      </c>
      <c r="P397">
        <f>(ATAN(N397/('Operating Specs'!$C$23*1000))-ATAN(N397/'Operating Specs'!$C$24)-ATAN(N397/('Operating Specs'!$C$22*1000))-ATAN((N397/('Operating Specs'!$C$27*500*'Operating Specs'!$C$15))/(1-(N397/(0.5*'Operating Specs'!$C$15*1000))^2)))*180/PI()</f>
        <v>-30.545122062508941</v>
      </c>
    </row>
    <row r="398" spans="14:16" x14ac:dyDescent="0.25">
      <c r="N398">
        <v>75857.757502917782</v>
      </c>
      <c r="O398">
        <f>20*LOG((SQRT(1+(N398/('Operating Specs'!$C$23*1000))^2)*SQRT(1+(N398/('Operating Specs'!$C$22*1000))^2)/SQRT(1+(N398/('Operating Specs'!$C$24))^2)/(SQRT((1-N398^2/('Operating Specs'!$C$15*500)^2)^2+(N398/('Operating Specs'!$C$27*'Operating Specs'!$C$15*500))^2)))*Mode!$L$10)</f>
        <v>-26.30691703471765</v>
      </c>
      <c r="P398">
        <f>(ATAN(N398/('Operating Specs'!$C$23*1000))-ATAN(N398/'Operating Specs'!$C$24)-ATAN(N398/('Operating Specs'!$C$22*1000))-ATAN((N398/('Operating Specs'!$C$27*500*'Operating Specs'!$C$15))/(1-(N398/(0.5*'Operating Specs'!$C$15*1000))^2)))*180/PI()</f>
        <v>-32.483808995266564</v>
      </c>
    </row>
    <row r="399" spans="14:16" x14ac:dyDescent="0.25">
      <c r="N399">
        <v>77624.711662868562</v>
      </c>
      <c r="O399">
        <f>20*LOG((SQRT(1+(N399/('Operating Specs'!$C$23*1000))^2)*SQRT(1+(N399/('Operating Specs'!$C$22*1000))^2)/SQRT(1+(N399/('Operating Specs'!$C$24))^2)/(SQRT((1-N399^2/('Operating Specs'!$C$15*500)^2)^2+(N399/('Operating Specs'!$C$27*'Operating Specs'!$C$15*500))^2)))*Mode!$L$10)</f>
        <v>-26.571370814968983</v>
      </c>
      <c r="P399">
        <f>(ATAN(N399/('Operating Specs'!$C$23*1000))-ATAN(N399/'Operating Specs'!$C$24)-ATAN(N399/('Operating Specs'!$C$22*1000))-ATAN((N399/('Operating Specs'!$C$27*500*'Operating Specs'!$C$15))/(1-(N399/(0.5*'Operating Specs'!$C$15*1000))^2)))*180/PI()</f>
        <v>-34.341680680482035</v>
      </c>
    </row>
    <row r="400" spans="14:16" x14ac:dyDescent="0.25">
      <c r="N400">
        <v>79432.823472427524</v>
      </c>
      <c r="O400">
        <f>20*LOG((SQRT(1+(N400/('Operating Specs'!$C$23*1000))^2)*SQRT(1+(N400/('Operating Specs'!$C$22*1000))^2)/SQRT(1+(N400/('Operating Specs'!$C$24))^2)/(SQRT((1-N400^2/('Operating Specs'!$C$15*500)^2)^2+(N400/('Operating Specs'!$C$27*'Operating Specs'!$C$15*500))^2)))*Mode!$L$10)</f>
        <v>-26.837142932196635</v>
      </c>
      <c r="P400">
        <f>(ATAN(N400/('Operating Specs'!$C$23*1000))-ATAN(N400/'Operating Specs'!$C$24)-ATAN(N400/('Operating Specs'!$C$22*1000))-ATAN((N400/('Operating Specs'!$C$27*500*'Operating Specs'!$C$15))/(1-(N400/(0.5*'Operating Specs'!$C$15*1000))^2)))*180/PI()</f>
        <v>-36.121975854564674</v>
      </c>
    </row>
    <row r="401" spans="14:16" x14ac:dyDescent="0.25">
      <c r="N401">
        <v>81283.051616409255</v>
      </c>
      <c r="O401">
        <f>20*LOG((SQRT(1+(N401/('Operating Specs'!$C$23*1000))^2)*SQRT(1+(N401/('Operating Specs'!$C$22*1000))^2)/SQRT(1+(N401/('Operating Specs'!$C$24))^2)/(SQRT((1-N401^2/('Operating Specs'!$C$15*500)^2)^2+(N401/('Operating Specs'!$C$27*'Operating Specs'!$C$15*500))^2)))*Mode!$L$10)</f>
        <v>-27.103686878604943</v>
      </c>
      <c r="P401">
        <f>(ATAN(N401/('Operating Specs'!$C$23*1000))-ATAN(N401/'Operating Specs'!$C$24)-ATAN(N401/('Operating Specs'!$C$22*1000))-ATAN((N401/('Operating Specs'!$C$27*500*'Operating Specs'!$C$15))/(1-(N401/(0.5*'Operating Specs'!$C$15*1000))^2)))*180/PI()</f>
        <v>-37.828014480215487</v>
      </c>
    </row>
    <row r="402" spans="14:16" x14ac:dyDescent="0.25">
      <c r="N402">
        <v>83176.377110266418</v>
      </c>
      <c r="O402">
        <f>20*LOG((SQRT(1+(N402/('Operating Specs'!$C$23*1000))^2)*SQRT(1+(N402/('Operating Specs'!$C$22*1000))^2)/SQRT(1+(N402/('Operating Specs'!$C$24))^2)/(SQRT((1-N402^2/('Operating Specs'!$C$15*500)^2)^2+(N402/('Operating Specs'!$C$27*'Operating Specs'!$C$15*500))^2)))*Mode!$L$10)</f>
        <v>-27.370532331095397</v>
      </c>
      <c r="P402">
        <f>(ATAN(N402/('Operating Specs'!$C$23*1000))-ATAN(N402/'Operating Specs'!$C$24)-ATAN(N402/('Operating Specs'!$C$22*1000))-ATAN((N402/('Operating Specs'!$C$27*500*'Operating Specs'!$C$15))/(1-(N402/(0.5*'Operating Specs'!$C$15*1000))^2)))*180/PI()</f>
        <v>-39.463138356646773</v>
      </c>
    </row>
    <row r="403" spans="14:16" x14ac:dyDescent="0.25">
      <c r="N403">
        <v>85113.803820236935</v>
      </c>
      <c r="O403">
        <f>20*LOG((SQRT(1+(N403/('Operating Specs'!$C$23*1000))^2)*SQRT(1+(N403/('Operating Specs'!$C$22*1000))^2)/SQRT(1+(N403/('Operating Specs'!$C$24))^2)/(SQRT((1-N403^2/('Operating Specs'!$C$15*500)^2)^2+(N403/('Operating Specs'!$C$27*'Operating Specs'!$C$15*500))^2)))*Mode!$L$10)</f>
        <v>-27.637277815496866</v>
      </c>
      <c r="P403">
        <f>(ATAN(N403/('Operating Specs'!$C$23*1000))-ATAN(N403/'Operating Specs'!$C$24)-ATAN(N403/('Operating Specs'!$C$22*1000))-ATAN((N403/('Operating Specs'!$C$27*500*'Operating Specs'!$C$15))/(1-(N403/(0.5*'Operating Specs'!$C$15*1000))^2)))*180/PI()</f>
        <v>-41.030664213190029</v>
      </c>
    </row>
    <row r="404" spans="14:16" x14ac:dyDescent="0.25">
      <c r="N404">
        <v>87096.358995607341</v>
      </c>
      <c r="O404">
        <f>20*LOG((SQRT(1+(N404/('Operating Specs'!$C$23*1000))^2)*SQRT(1+(N404/('Operating Specs'!$C$22*1000))^2)/SQRT(1+(N404/('Operating Specs'!$C$24))^2)/(SQRT((1-N404^2/('Operating Specs'!$C$15*500)^2)^2+(N404/('Operating Specs'!$C$27*'Operating Specs'!$C$15*500))^2)))*Mode!$L$10)</f>
        <v>-27.903583524048411</v>
      </c>
      <c r="P404">
        <f>(ATAN(N404/('Operating Specs'!$C$23*1000))-ATAN(N404/'Operating Specs'!$C$24)-ATAN(N404/('Operating Specs'!$C$22*1000))-ATAN((N404/('Operating Specs'!$C$27*500*'Operating Specs'!$C$15))/(1-(N404/(0.5*'Operating Specs'!$C$15*1000))^2)))*180/PI()</f>
        <v>-42.533847554932933</v>
      </c>
    </row>
    <row r="405" spans="14:16" x14ac:dyDescent="0.25">
      <c r="N405">
        <v>89125.093813373795</v>
      </c>
      <c r="O405">
        <f>20*LOG((SQRT(1+(N405/('Operating Specs'!$C$23*1000))^2)*SQRT(1+(N405/('Operating Specs'!$C$22*1000))^2)/SQRT(1+(N405/('Operating Specs'!$C$24))^2)/(SQRT((1-N405^2/('Operating Specs'!$C$15*500)^2)^2+(N405/('Operating Specs'!$C$27*'Operating Specs'!$C$15*500))^2)))*Mode!$L$10)</f>
        <v>-28.169164459359905</v>
      </c>
      <c r="P405">
        <f>(ATAN(N405/('Operating Specs'!$C$23*1000))-ATAN(N405/'Operating Specs'!$C$24)-ATAN(N405/('Operating Specs'!$C$22*1000))-ATAN((N405/('Operating Specs'!$C$27*500*'Operating Specs'!$C$15))/(1-(N405/(0.5*'Operating Specs'!$C$15*1000))^2)))*180/PI()</f>
        <v>-43.975855587729839</v>
      </c>
    </row>
    <row r="406" spans="14:16" x14ac:dyDescent="0.25">
      <c r="N406">
        <v>91201.083935590184</v>
      </c>
      <c r="O406">
        <f>20*LOG((SQRT(1+(N406/('Operating Specs'!$C$23*1000))^2)*SQRT(1+(N406/('Operating Specs'!$C$22*1000))^2)/SQRT(1+(N406/('Operating Specs'!$C$24))^2)/(SQRT((1-N406^2/('Operating Specs'!$C$15*500)^2)^2+(N406/('Operating Specs'!$C$27*'Operating Specs'!$C$15*500))^2)))*Mode!$L$10)</f>
        <v>-28.4337840152496</v>
      </c>
      <c r="P406">
        <f>(ATAN(N406/('Operating Specs'!$C$23*1000))-ATAN(N406/'Operating Specs'!$C$24)-ATAN(N406/('Operating Specs'!$C$22*1000))-ATAN((N406/('Operating Specs'!$C$27*500*'Operating Specs'!$C$15))/(1-(N406/(0.5*'Operating Specs'!$C$15*1000))^2)))*180/PI()</f>
        <v>-45.359747677198456</v>
      </c>
    </row>
    <row r="407" spans="14:16" x14ac:dyDescent="0.25">
      <c r="N407">
        <v>93325.430079698301</v>
      </c>
      <c r="O407">
        <f>20*LOG((SQRT(1+(N407/('Operating Specs'!$C$23*1000))^2)*SQRT(1+(N407/('Operating Specs'!$C$22*1000))^2)/SQRT(1+(N407/('Operating Specs'!$C$24))^2)/(SQRT((1-N407^2/('Operating Specs'!$C$15*500)^2)^2+(N407/('Operating Specs'!$C$27*'Operating Specs'!$C$15*500))^2)))*Mode!$L$10)</f>
        <v>-28.697248056740662</v>
      </c>
      <c r="P407">
        <f>(ATAN(N407/('Operating Specs'!$C$23*1000))-ATAN(N407/'Operating Specs'!$C$24)-ATAN(N407/('Operating Specs'!$C$22*1000))-ATAN((N407/('Operating Specs'!$C$27*500*'Operating Specs'!$C$15))/(1-(N407/(0.5*'Operating Specs'!$C$15*1000))^2)))*180/PI()</f>
        <v>-46.688461959695331</v>
      </c>
    </row>
    <row r="408" spans="14:16" x14ac:dyDescent="0.25">
      <c r="N408">
        <v>95499.258602142756</v>
      </c>
      <c r="O408">
        <f>20*LOG((SQRT(1+(N408/('Operating Specs'!$C$23*1000))^2)*SQRT(1+(N408/('Operating Specs'!$C$22*1000))^2)/SQRT(1+(N408/('Operating Specs'!$C$24))^2)/(SQRT((1-N408^2/('Operating Specs'!$C$15*500)^2)^2+(N408/('Operating Specs'!$C$27*'Operating Specs'!$C$15*500))^2)))*Mode!$L$10)</f>
        <v>-28.959399525841736</v>
      </c>
      <c r="P408">
        <f>(ATAN(N408/('Operating Specs'!$C$23*1000))-ATAN(N408/'Operating Specs'!$C$24)-ATAN(N408/('Operating Specs'!$C$22*1000))-ATAN((N408/('Operating Specs'!$C$27*500*'Operating Specs'!$C$15))/(1-(N408/(0.5*'Operating Specs'!$C$15*1000))^2)))*180/PI()</f>
        <v>-47.964806900014075</v>
      </c>
    </row>
    <row r="409" spans="14:16" x14ac:dyDescent="0.25">
      <c r="N409">
        <v>97723.722095580189</v>
      </c>
      <c r="O409">
        <f>20*LOG((SQRT(1+(N409/('Operating Specs'!$C$23*1000))^2)*SQRT(1+(N409/('Operating Specs'!$C$22*1000))^2)/SQRT(1+(N409/('Operating Specs'!$C$24))^2)/(SQRT((1-N409^2/('Operating Specs'!$C$15*500)^2)^2+(N409/('Operating Specs'!$C$27*'Operating Specs'!$C$15*500))^2)))*Mode!$L$10)</f>
        <v>-29.220113574241555</v>
      </c>
      <c r="P409">
        <f>(ATAN(N409/('Operating Specs'!$C$23*1000))-ATAN(N409/'Operating Specs'!$C$24)-ATAN(N409/('Operating Specs'!$C$22*1000))-ATAN((N409/('Operating Specs'!$C$27*500*'Operating Specs'!$C$15))/(1-(N409/(0.5*'Operating Specs'!$C$15*1000))^2)))*180/PI()</f>
        <v>-49.191456765641526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"/>
  <dimension ref="E5:P409"/>
  <sheetViews>
    <sheetView zoomScaleNormal="100" workbookViewId="0"/>
  </sheetViews>
  <sheetFormatPr defaultColWidth="9.140625" defaultRowHeight="15" x14ac:dyDescent="0.25"/>
  <cols>
    <col min="16" max="16" width="11" bestFit="1" customWidth="1"/>
    <col min="20" max="20" width="12" bestFit="1" customWidth="1"/>
    <col min="272" max="272" width="11" bestFit="1" customWidth="1"/>
    <col min="528" max="528" width="11" bestFit="1" customWidth="1"/>
    <col min="784" max="784" width="11" bestFit="1" customWidth="1"/>
    <col min="1040" max="1040" width="11" bestFit="1" customWidth="1"/>
    <col min="1296" max="1296" width="11" bestFit="1" customWidth="1"/>
    <col min="1552" max="1552" width="11" bestFit="1" customWidth="1"/>
    <col min="1808" max="1808" width="11" bestFit="1" customWidth="1"/>
    <col min="2064" max="2064" width="11" bestFit="1" customWidth="1"/>
    <col min="2320" max="2320" width="11" bestFit="1" customWidth="1"/>
    <col min="2576" max="2576" width="11" bestFit="1" customWidth="1"/>
    <col min="2832" max="2832" width="11" bestFit="1" customWidth="1"/>
    <col min="3088" max="3088" width="11" bestFit="1" customWidth="1"/>
    <col min="3344" max="3344" width="11" bestFit="1" customWidth="1"/>
    <col min="3600" max="3600" width="11" bestFit="1" customWidth="1"/>
    <col min="3856" max="3856" width="11" bestFit="1" customWidth="1"/>
    <col min="4112" max="4112" width="11" bestFit="1" customWidth="1"/>
    <col min="4368" max="4368" width="11" bestFit="1" customWidth="1"/>
    <col min="4624" max="4624" width="11" bestFit="1" customWidth="1"/>
    <col min="4880" max="4880" width="11" bestFit="1" customWidth="1"/>
    <col min="5136" max="5136" width="11" bestFit="1" customWidth="1"/>
    <col min="5392" max="5392" width="11" bestFit="1" customWidth="1"/>
    <col min="5648" max="5648" width="11" bestFit="1" customWidth="1"/>
    <col min="5904" max="5904" width="11" bestFit="1" customWidth="1"/>
    <col min="6160" max="6160" width="11" bestFit="1" customWidth="1"/>
    <col min="6416" max="6416" width="11" bestFit="1" customWidth="1"/>
    <col min="6672" max="6672" width="11" bestFit="1" customWidth="1"/>
    <col min="6928" max="6928" width="11" bestFit="1" customWidth="1"/>
    <col min="7184" max="7184" width="11" bestFit="1" customWidth="1"/>
    <col min="7440" max="7440" width="11" bestFit="1" customWidth="1"/>
    <col min="7696" max="7696" width="11" bestFit="1" customWidth="1"/>
    <col min="7952" max="7952" width="11" bestFit="1" customWidth="1"/>
    <col min="8208" max="8208" width="11" bestFit="1" customWidth="1"/>
    <col min="8464" max="8464" width="11" bestFit="1" customWidth="1"/>
    <col min="8720" max="8720" width="11" bestFit="1" customWidth="1"/>
    <col min="8976" max="8976" width="11" bestFit="1" customWidth="1"/>
    <col min="9232" max="9232" width="11" bestFit="1" customWidth="1"/>
    <col min="9488" max="9488" width="11" bestFit="1" customWidth="1"/>
    <col min="9744" max="9744" width="11" bestFit="1" customWidth="1"/>
    <col min="10000" max="10000" width="11" bestFit="1" customWidth="1"/>
    <col min="10256" max="10256" width="11" bestFit="1" customWidth="1"/>
    <col min="10512" max="10512" width="11" bestFit="1" customWidth="1"/>
    <col min="10768" max="10768" width="11" bestFit="1" customWidth="1"/>
    <col min="11024" max="11024" width="11" bestFit="1" customWidth="1"/>
    <col min="11280" max="11280" width="11" bestFit="1" customWidth="1"/>
    <col min="11536" max="11536" width="11" bestFit="1" customWidth="1"/>
    <col min="11792" max="11792" width="11" bestFit="1" customWidth="1"/>
    <col min="12048" max="12048" width="11" bestFit="1" customWidth="1"/>
    <col min="12304" max="12304" width="11" bestFit="1" customWidth="1"/>
    <col min="12560" max="12560" width="11" bestFit="1" customWidth="1"/>
    <col min="12816" max="12816" width="11" bestFit="1" customWidth="1"/>
    <col min="13072" max="13072" width="11" bestFit="1" customWidth="1"/>
    <col min="13328" max="13328" width="11" bestFit="1" customWidth="1"/>
    <col min="13584" max="13584" width="11" bestFit="1" customWidth="1"/>
    <col min="13840" max="13840" width="11" bestFit="1" customWidth="1"/>
    <col min="14096" max="14096" width="11" bestFit="1" customWidth="1"/>
    <col min="14352" max="14352" width="11" bestFit="1" customWidth="1"/>
    <col min="14608" max="14608" width="11" bestFit="1" customWidth="1"/>
    <col min="14864" max="14864" width="11" bestFit="1" customWidth="1"/>
    <col min="15120" max="15120" width="11" bestFit="1" customWidth="1"/>
    <col min="15376" max="15376" width="11" bestFit="1" customWidth="1"/>
    <col min="15632" max="15632" width="11" bestFit="1" customWidth="1"/>
    <col min="15888" max="15888" width="11" bestFit="1" customWidth="1"/>
    <col min="16144" max="16144" width="11" bestFit="1" customWidth="1"/>
  </cols>
  <sheetData>
    <row r="5" spans="5:16" x14ac:dyDescent="0.25">
      <c r="P5" s="14"/>
    </row>
    <row r="6" spans="5:16" x14ac:dyDescent="0.25">
      <c r="E6" t="s">
        <v>51</v>
      </c>
      <c r="F6">
        <v>100</v>
      </c>
    </row>
    <row r="7" spans="5:16" x14ac:dyDescent="0.25">
      <c r="E7" t="s">
        <v>52</v>
      </c>
      <c r="F7">
        <f>10^(1/F6)</f>
        <v>1.0232929922807541</v>
      </c>
      <c r="G7" s="15" t="s">
        <v>53</v>
      </c>
      <c r="H7" s="15"/>
      <c r="I7" s="15"/>
      <c r="J7" s="15"/>
      <c r="K7" s="15"/>
      <c r="L7" s="15"/>
      <c r="O7" t="s">
        <v>135</v>
      </c>
    </row>
    <row r="9" spans="5:16" x14ac:dyDescent="0.25">
      <c r="G9">
        <v>10</v>
      </c>
      <c r="H9">
        <v>100</v>
      </c>
      <c r="I9">
        <v>1000</v>
      </c>
      <c r="J9">
        <v>10000</v>
      </c>
      <c r="N9" s="15" t="s">
        <v>54</v>
      </c>
      <c r="O9" s="15" t="s">
        <v>55</v>
      </c>
      <c r="P9" s="15" t="s">
        <v>56</v>
      </c>
    </row>
    <row r="10" spans="5:16" x14ac:dyDescent="0.25">
      <c r="F10">
        <v>0</v>
      </c>
      <c r="G10">
        <f>$G$9*$F$7^F10</f>
        <v>10</v>
      </c>
      <c r="H10">
        <f>$H$9*$F$7^F10</f>
        <v>100</v>
      </c>
      <c r="I10">
        <f>$I$9*$F$7^F10</f>
        <v>1000</v>
      </c>
      <c r="J10">
        <f>$J$9*$F$7^F10</f>
        <v>10000</v>
      </c>
      <c r="N10">
        <v>10</v>
      </c>
      <c r="O10">
        <f>20*LOG((SQRT(1+(N10/('Operating Specs'!$C$23*1000))^2)*SQRT(1+(N10/('Operating Specs'!$C$22*1000))^2)/SQRT(1+(N10/('Operating Specs'!$C$24))^2)*Mode!$L$13))</f>
        <v>6.1129449454482039</v>
      </c>
      <c r="P10">
        <f>(ATAN(N10/('Operating Specs'!$C$23*1000))-ATAN(N10/'Operating Specs'!$C$24)-ATAN(N10/('Operating Specs'!$C$22*1000)))*180/PI()</f>
        <v>-4.2725601295467914</v>
      </c>
    </row>
    <row r="11" spans="5:16" x14ac:dyDescent="0.25">
      <c r="F11">
        <f>F10+1</f>
        <v>1</v>
      </c>
      <c r="G11">
        <f t="shared" ref="G11:G74" si="0">$G$9*$F$7^F11</f>
        <v>10.232929922807541</v>
      </c>
      <c r="H11">
        <f t="shared" ref="H11:H74" si="1">$H$9*$F$7^F11</f>
        <v>102.32929922807541</v>
      </c>
      <c r="I11">
        <f t="shared" ref="I11:I74" si="2">$I$9*$F$7^F11</f>
        <v>1023.2929922807541</v>
      </c>
      <c r="J11">
        <f t="shared" ref="J11:J74" si="3">$J$9*$F$7^F11</f>
        <v>10232.929922807542</v>
      </c>
      <c r="N11">
        <v>10.232929922807541</v>
      </c>
      <c r="O11">
        <f>20*LOG((SQRT(1+(N11/('Operating Specs'!$C$23*1000))^2)*SQRT(1+(N11/('Operating Specs'!$C$22*1000))^2)/SQRT(1+(N11/('Operating Specs'!$C$24))^2)*Mode!$L$13))</f>
        <v>6.1117907451080864</v>
      </c>
      <c r="P11">
        <f>(ATAN(N11/('Operating Specs'!$C$23*1000))-ATAN(N11/'Operating Specs'!$C$24)-ATAN(N11/('Operating Specs'!$C$22*1000)))*180/PI()</f>
        <v>-4.3716900058056405</v>
      </c>
    </row>
    <row r="12" spans="5:16" x14ac:dyDescent="0.25">
      <c r="F12">
        <f t="shared" ref="F12:F75" si="4">F11+1</f>
        <v>2</v>
      </c>
      <c r="G12">
        <f t="shared" si="0"/>
        <v>10.471285480508994</v>
      </c>
      <c r="H12">
        <f t="shared" si="1"/>
        <v>104.71285480508993</v>
      </c>
      <c r="I12">
        <f t="shared" si="2"/>
        <v>1047.1285480508993</v>
      </c>
      <c r="J12">
        <f t="shared" si="3"/>
        <v>10471.285480508994</v>
      </c>
      <c r="N12">
        <v>10.471285480508994</v>
      </c>
      <c r="O12">
        <f>20*LOG((SQRT(1+(N12/('Operating Specs'!$C$23*1000))^2)*SQRT(1+(N12/('Operating Specs'!$C$22*1000))^2)/SQRT(1+(N12/('Operating Specs'!$C$24))^2)*Mode!$L$13))</f>
        <v>6.1105824777982942</v>
      </c>
      <c r="P12">
        <f>(ATAN(N12/('Operating Specs'!$C$23*1000))-ATAN(N12/'Operating Specs'!$C$24)-ATAN(N12/('Operating Specs'!$C$22*1000)))*180/PI()</f>
        <v>-4.4731010980799653</v>
      </c>
    </row>
    <row r="13" spans="5:16" x14ac:dyDescent="0.25">
      <c r="F13">
        <f t="shared" si="4"/>
        <v>3</v>
      </c>
      <c r="G13">
        <f t="shared" si="0"/>
        <v>10.715193052376062</v>
      </c>
      <c r="H13">
        <f t="shared" si="1"/>
        <v>107.15193052376063</v>
      </c>
      <c r="I13">
        <f t="shared" si="2"/>
        <v>1071.5193052376062</v>
      </c>
      <c r="J13">
        <f t="shared" si="3"/>
        <v>10715.193052376062</v>
      </c>
      <c r="N13">
        <v>10.715193052376062</v>
      </c>
      <c r="O13">
        <f>20*LOG((SQRT(1+(N13/('Operating Specs'!$C$23*1000))^2)*SQRT(1+(N13/('Operating Specs'!$C$22*1000))^2)/SQRT(1+(N13/('Operating Specs'!$C$24))^2)*Mode!$L$13))</f>
        <v>6.1093176269439304</v>
      </c>
      <c r="P13">
        <f>(ATAN(N13/('Operating Specs'!$C$23*1000))-ATAN(N13/'Operating Specs'!$C$24)-ATAN(N13/('Operating Specs'!$C$22*1000)))*180/PI()</f>
        <v>-4.5768445699699276</v>
      </c>
    </row>
    <row r="14" spans="5:16" x14ac:dyDescent="0.25">
      <c r="F14">
        <f t="shared" si="4"/>
        <v>4</v>
      </c>
      <c r="G14">
        <f t="shared" si="0"/>
        <v>10.964781961431846</v>
      </c>
      <c r="H14">
        <f t="shared" si="1"/>
        <v>109.64781961431846</v>
      </c>
      <c r="I14">
        <f t="shared" si="2"/>
        <v>1096.4781961431847</v>
      </c>
      <c r="J14">
        <f t="shared" si="3"/>
        <v>10964.781961431847</v>
      </c>
      <c r="N14">
        <v>10.964781961431846</v>
      </c>
      <c r="O14">
        <f>20*LOG((SQRT(1+(N14/('Operating Specs'!$C$23*1000))^2)*SQRT(1+(N14/('Operating Specs'!$C$22*1000))^2)/SQRT(1+(N14/('Operating Specs'!$C$24))^2)*Mode!$L$13))</f>
        <v>6.1079935603793096</v>
      </c>
      <c r="P14">
        <f>(ATAN(N14/('Operating Specs'!$C$23*1000))-ATAN(N14/'Operating Specs'!$C$24)-ATAN(N14/('Operating Specs'!$C$22*1000)))*180/PI()</f>
        <v>-4.6829726377482963</v>
      </c>
    </row>
    <row r="15" spans="5:16" x14ac:dyDescent="0.25">
      <c r="F15">
        <f t="shared" si="4"/>
        <v>5</v>
      </c>
      <c r="G15">
        <f t="shared" si="0"/>
        <v>11.220184543019631</v>
      </c>
      <c r="H15">
        <f t="shared" si="1"/>
        <v>112.20184543019631</v>
      </c>
      <c r="I15">
        <f t="shared" si="2"/>
        <v>1122.0184543019632</v>
      </c>
      <c r="J15">
        <f t="shared" si="3"/>
        <v>11220.184543019632</v>
      </c>
      <c r="N15">
        <v>11.220184543019631</v>
      </c>
      <c r="O15">
        <f>20*LOG((SQRT(1+(N15/('Operating Specs'!$C$23*1000))^2)*SQRT(1+(N15/('Operating Specs'!$C$22*1000))^2)/SQRT(1+(N15/('Operating Specs'!$C$24))^2)*Mode!$L$13))</f>
        <v>6.1066075251865488</v>
      </c>
      <c r="P15">
        <f>(ATAN(N15/('Operating Specs'!$C$23*1000))-ATAN(N15/'Operating Specs'!$C$24)-ATAN(N15/('Operating Specs'!$C$22*1000)))*180/PI()</f>
        <v>-4.7915385851757364</v>
      </c>
    </row>
    <row r="16" spans="5:16" x14ac:dyDescent="0.25">
      <c r="F16">
        <f t="shared" si="4"/>
        <v>6</v>
      </c>
      <c r="G16">
        <f t="shared" si="0"/>
        <v>11.481536214968822</v>
      </c>
      <c r="H16">
        <f t="shared" si="1"/>
        <v>114.81536214968821</v>
      </c>
      <c r="I16">
        <f t="shared" si="2"/>
        <v>1148.1536214968821</v>
      </c>
      <c r="J16">
        <f t="shared" si="3"/>
        <v>11481.536214968821</v>
      </c>
      <c r="N16">
        <v>11.481536214968822</v>
      </c>
      <c r="O16">
        <f>20*LOG((SQRT(1+(N16/('Operating Specs'!$C$23*1000))^2)*SQRT(1+(N16/('Operating Specs'!$C$22*1000))^2)/SQRT(1+(N16/('Operating Specs'!$C$24))^2)*Mode!$L$13))</f>
        <v>6.1051566423179224</v>
      </c>
      <c r="P16">
        <f>(ATAN(N16/('Operating Specs'!$C$23*1000))-ATAN(N16/'Operating Specs'!$C$24)-ATAN(N16/('Operating Specs'!$C$22*1000)))*180/PI()</f>
        <v>-4.9025967779962043</v>
      </c>
    </row>
    <row r="17" spans="6:16" x14ac:dyDescent="0.25">
      <c r="F17">
        <f t="shared" si="4"/>
        <v>7</v>
      </c>
      <c r="G17">
        <f t="shared" si="0"/>
        <v>11.748975549395288</v>
      </c>
      <c r="H17">
        <f t="shared" si="1"/>
        <v>117.48975549395288</v>
      </c>
      <c r="I17">
        <f t="shared" si="2"/>
        <v>1174.8975549395288</v>
      </c>
      <c r="J17">
        <f t="shared" si="3"/>
        <v>11748.975549395289</v>
      </c>
      <c r="N17">
        <v>11.748975549395288</v>
      </c>
      <c r="O17">
        <f>20*LOG((SQRT(1+(N17/('Operating Specs'!$C$23*1000))^2)*SQRT(1+(N17/('Operating Specs'!$C$22*1000))^2)/SQRT(1+(N17/('Operating Specs'!$C$24))^2)*Mode!$L$13))</f>
        <v>6.1036379009942117</v>
      </c>
      <c r="P17">
        <f>(ATAN(N17/('Operating Specs'!$C$23*1000))-ATAN(N17/'Operating Specs'!$C$24)-ATAN(N17/('Operating Specs'!$C$22*1000)))*180/PI()</f>
        <v>-5.016202678060921</v>
      </c>
    </row>
    <row r="18" spans="6:16" x14ac:dyDescent="0.25">
      <c r="F18">
        <f t="shared" si="4"/>
        <v>8</v>
      </c>
      <c r="G18">
        <f t="shared" si="0"/>
        <v>12.02264434617412</v>
      </c>
      <c r="H18">
        <f t="shared" si="1"/>
        <v>120.22644346174121</v>
      </c>
      <c r="I18">
        <f t="shared" si="2"/>
        <v>1202.264434617412</v>
      </c>
      <c r="J18">
        <f t="shared" si="3"/>
        <v>12022.64434617412</v>
      </c>
      <c r="N18">
        <v>12.02264434617412</v>
      </c>
      <c r="O18">
        <f>20*LOG((SQRT(1+(N18/('Operating Specs'!$C$23*1000))^2)*SQRT(1+(N18/('Operating Specs'!$C$22*1000))^2)/SQRT(1+(N18/('Operating Specs'!$C$24))^2)*Mode!$L$13))</f>
        <v>6.1020481528713519</v>
      </c>
      <c r="P18">
        <f>(ATAN(N18/('Operating Specs'!$C$23*1000))-ATAN(N18/'Operating Specs'!$C$24)-ATAN(N18/('Operating Specs'!$C$22*1000)))*180/PI()</f>
        <v>-5.1324128570254324</v>
      </c>
    </row>
    <row r="19" spans="6:16" x14ac:dyDescent="0.25">
      <c r="F19">
        <f t="shared" si="4"/>
        <v>9</v>
      </c>
      <c r="G19">
        <f t="shared" si="0"/>
        <v>12.302687708123807</v>
      </c>
      <c r="H19">
        <f t="shared" si="1"/>
        <v>123.02687708123807</v>
      </c>
      <c r="I19">
        <f t="shared" si="2"/>
        <v>1230.2687708123808</v>
      </c>
      <c r="J19">
        <f t="shared" si="3"/>
        <v>12302.687708123807</v>
      </c>
      <c r="N19">
        <v>12.302687708123807</v>
      </c>
      <c r="O19">
        <f>20*LOG((SQRT(1+(N19/('Operating Specs'!$C$23*1000))^2)*SQRT(1+(N19/('Operating Specs'!$C$22*1000))^2)/SQRT(1+(N19/('Operating Specs'!$C$24))^2)*Mode!$L$13))</f>
        <v>6.100384105967338</v>
      </c>
      <c r="P19">
        <f>(ATAN(N19/('Operating Specs'!$C$23*1000))-ATAN(N19/'Operating Specs'!$C$24)-ATAN(N19/('Operating Specs'!$C$22*1000)))*180/PI()</f>
        <v>-5.2512850095600854</v>
      </c>
    </row>
    <row r="20" spans="6:16" x14ac:dyDescent="0.25">
      <c r="F20">
        <f t="shared" si="4"/>
        <v>10</v>
      </c>
      <c r="G20">
        <f t="shared" si="0"/>
        <v>12.589254117941662</v>
      </c>
      <c r="H20">
        <f t="shared" si="1"/>
        <v>125.89254117941661</v>
      </c>
      <c r="I20">
        <f t="shared" si="2"/>
        <v>1258.9254117941662</v>
      </c>
      <c r="J20">
        <f t="shared" si="3"/>
        <v>12589.254117941662</v>
      </c>
      <c r="N20">
        <v>12.589254117941662</v>
      </c>
      <c r="O20">
        <f>20*LOG((SQRT(1+(N20/('Operating Specs'!$C$23*1000))^2)*SQRT(1+(N20/('Operating Specs'!$C$22*1000))^2)/SQRT(1+(N20/('Operating Specs'!$C$24))^2)*Mode!$L$13))</f>
        <v>6.0986423183413869</v>
      </c>
      <c r="P20">
        <f>(ATAN(N20/('Operating Specs'!$C$23*1000))-ATAN(N20/'Operating Specs'!$C$24)-ATAN(N20/('Operating Specs'!$C$22*1000)))*180/PI()</f>
        <v>-5.3728779660098116</v>
      </c>
    </row>
    <row r="21" spans="6:16" x14ac:dyDescent="0.25">
      <c r="F21">
        <f t="shared" si="4"/>
        <v>11</v>
      </c>
      <c r="G21">
        <f t="shared" si="0"/>
        <v>12.882495516931327</v>
      </c>
      <c r="H21">
        <f t="shared" si="1"/>
        <v>128.82495516931328</v>
      </c>
      <c r="I21">
        <f t="shared" si="2"/>
        <v>1288.2495516931326</v>
      </c>
      <c r="J21">
        <f t="shared" si="3"/>
        <v>12882.495516931327</v>
      </c>
      <c r="N21">
        <v>12.882495516931327</v>
      </c>
      <c r="O21">
        <f>20*LOG((SQRT(1+(N21/('Operating Specs'!$C$23*1000))^2)*SQRT(1+(N21/('Operating Specs'!$C$22*1000))^2)/SQRT(1+(N21/('Operating Specs'!$C$24))^2)*Mode!$L$13))</f>
        <v>6.0968191915172874</v>
      </c>
      <c r="P21">
        <f>(ATAN(N21/('Operating Specs'!$C$23*1000))-ATAN(N21/'Operating Specs'!$C$24)-ATAN(N21/('Operating Specs'!$C$22*1000)))*180/PI()</f>
        <v>-5.4972517044344018</v>
      </c>
    </row>
    <row r="22" spans="6:16" x14ac:dyDescent="0.25">
      <c r="F22">
        <f t="shared" si="4"/>
        <v>12</v>
      </c>
      <c r="G22">
        <f t="shared" si="0"/>
        <v>13.182567385564056</v>
      </c>
      <c r="H22">
        <f t="shared" si="1"/>
        <v>131.82567385564056</v>
      </c>
      <c r="I22">
        <f t="shared" si="2"/>
        <v>1318.2567385564057</v>
      </c>
      <c r="J22">
        <f t="shared" si="3"/>
        <v>13182.567385564056</v>
      </c>
      <c r="N22">
        <v>13.182567385564056</v>
      </c>
      <c r="O22">
        <f>20*LOG((SQRT(1+(N22/('Operating Specs'!$C$23*1000))^2)*SQRT(1+(N22/('Operating Specs'!$C$22*1000))^2)/SQRT(1+(N22/('Operating Specs'!$C$24))^2)*Mode!$L$13))</f>
        <v>6.0949109636426435</v>
      </c>
      <c r="P22">
        <f>(ATAN(N22/('Operating Specs'!$C$23*1000))-ATAN(N22/'Operating Specs'!$C$24)-ATAN(N22/('Operating Specs'!$C$22*1000)))*180/PI()</f>
        <v>-5.6244673619554932</v>
      </c>
    </row>
    <row r="23" spans="6:16" x14ac:dyDescent="0.25">
      <c r="F23">
        <f t="shared" si="4"/>
        <v>13</v>
      </c>
      <c r="G23">
        <f t="shared" si="0"/>
        <v>13.489628825916522</v>
      </c>
      <c r="H23">
        <f t="shared" si="1"/>
        <v>134.89628825916523</v>
      </c>
      <c r="I23">
        <f t="shared" si="2"/>
        <v>1348.9628825916523</v>
      </c>
      <c r="J23">
        <f t="shared" si="3"/>
        <v>13489.628825916521</v>
      </c>
      <c r="N23">
        <v>13.489628825916522</v>
      </c>
      <c r="O23">
        <f>20*LOG((SQRT(1+(N23/('Operating Specs'!$C$23*1000))^2)*SQRT(1+(N23/('Operating Specs'!$C$22*1000))^2)/SQRT(1+(N23/('Operating Specs'!$C$24))^2)*Mode!$L$13))</f>
        <v>6.0929137023759008</v>
      </c>
      <c r="P23">
        <f>(ATAN(N23/('Operating Specs'!$C$23*1000))-ATAN(N23/'Operating Specs'!$C$24)-ATAN(N23/('Operating Specs'!$C$22*1000)))*180/PI()</f>
        <v>-5.7545872453312228</v>
      </c>
    </row>
    <row r="24" spans="6:16" x14ac:dyDescent="0.25">
      <c r="F24">
        <f t="shared" si="4"/>
        <v>14</v>
      </c>
      <c r="G24">
        <f t="shared" si="0"/>
        <v>13.803842646028832</v>
      </c>
      <c r="H24">
        <f t="shared" si="1"/>
        <v>138.03842646028832</v>
      </c>
      <c r="I24">
        <f t="shared" si="2"/>
        <v>1380.3842646028831</v>
      </c>
      <c r="J24">
        <f t="shared" si="3"/>
        <v>13803.842646028832</v>
      </c>
      <c r="N24">
        <v>13.803842646028832</v>
      </c>
      <c r="O24">
        <f>20*LOG((SQRT(1+(N24/('Operating Specs'!$C$23*1000))^2)*SQRT(1+(N24/('Operating Specs'!$C$22*1000))^2)/SQRT(1+(N24/('Operating Specs'!$C$24))^2)*Mode!$L$13))</f>
        <v>6.090823297492852</v>
      </c>
      <c r="P24">
        <f>(ATAN(N24/('Operating Specs'!$C$23*1000))-ATAN(N24/'Operating Specs'!$C$24)-ATAN(N24/('Operating Specs'!$C$22*1000)))*180/PI()</f>
        <v>-5.8876748406739674</v>
      </c>
    </row>
    <row r="25" spans="6:16" x14ac:dyDescent="0.25">
      <c r="F25">
        <f t="shared" si="4"/>
        <v>15</v>
      </c>
      <c r="G25">
        <f t="shared" si="0"/>
        <v>14.125375446227524</v>
      </c>
      <c r="H25">
        <f t="shared" si="1"/>
        <v>141.25375446227523</v>
      </c>
      <c r="I25">
        <f t="shared" si="2"/>
        <v>1412.5375446227524</v>
      </c>
      <c r="J25">
        <f t="shared" si="3"/>
        <v>14125.375446227525</v>
      </c>
      <c r="N25">
        <v>14.125375446227524</v>
      </c>
      <c r="O25">
        <f>20*LOG((SQRT(1+(N25/('Operating Specs'!$C$23*1000))^2)*SQRT(1+(N25/('Operating Specs'!$C$22*1000))^2)/SQRT(1+(N25/('Operating Specs'!$C$24))^2)*Mode!$L$13))</f>
        <v>6.0886354532044198</v>
      </c>
      <c r="P25">
        <f>(ATAN(N25/('Operating Specs'!$C$23*1000))-ATAN(N25/'Operating Specs'!$C$24)-ATAN(N25/('Operating Specs'!$C$22*1000)))*180/PI()</f>
        <v>-6.0237948222207125</v>
      </c>
    </row>
    <row r="26" spans="6:16" x14ac:dyDescent="0.25">
      <c r="F26">
        <f t="shared" si="4"/>
        <v>16</v>
      </c>
      <c r="G26">
        <f t="shared" si="0"/>
        <v>14.454397707459254</v>
      </c>
      <c r="H26">
        <f t="shared" si="1"/>
        <v>144.54397707459253</v>
      </c>
      <c r="I26">
        <f t="shared" si="2"/>
        <v>1445.4397707459254</v>
      </c>
      <c r="J26">
        <f t="shared" si="3"/>
        <v>14454.397707459255</v>
      </c>
      <c r="N26">
        <v>14.454397707459254</v>
      </c>
      <c r="O26">
        <f>20*LOG((SQRT(1+(N26/('Operating Specs'!$C$23*1000))^2)*SQRT(1+(N26/('Operating Specs'!$C$22*1000))^2)/SQRT(1+(N26/('Operating Specs'!$C$24))^2)*Mode!$L$13))</f>
        <v>6.0863456801775957</v>
      </c>
      <c r="P26">
        <f>(ATAN(N26/('Operating Specs'!$C$23*1000))-ATAN(N26/'Operating Specs'!$C$24)-ATAN(N26/('Operating Specs'!$C$22*1000)))*180/PI()</f>
        <v>-6.1630130600594226</v>
      </c>
    </row>
    <row r="27" spans="6:16" x14ac:dyDescent="0.25">
      <c r="F27">
        <f t="shared" si="4"/>
        <v>17</v>
      </c>
      <c r="G27">
        <f t="shared" si="0"/>
        <v>14.791083881682052</v>
      </c>
      <c r="H27">
        <f t="shared" si="1"/>
        <v>147.91083881682053</v>
      </c>
      <c r="I27">
        <f t="shared" si="2"/>
        <v>1479.1083881682052</v>
      </c>
      <c r="J27">
        <f t="shared" si="3"/>
        <v>14791.083881682052</v>
      </c>
      <c r="N27">
        <v>14.791083881682052</v>
      </c>
      <c r="O27">
        <f>20*LOG((SQRT(1+(N27/('Operating Specs'!$C$23*1000))^2)*SQRT(1+(N27/('Operating Specs'!$C$22*1000))^2)/SQRT(1+(N27/('Operating Specs'!$C$24))^2)*Mode!$L$13))</f>
        <v>6.0839492872514578</v>
      </c>
      <c r="P27">
        <f>(ATAN(N27/('Operating Specs'!$C$23*1000))-ATAN(N27/'Operating Specs'!$C$24)-ATAN(N27/('Operating Specs'!$C$22*1000)))*180/PI()</f>
        <v>-6.3053966267083226</v>
      </c>
    </row>
    <row r="28" spans="6:16" x14ac:dyDescent="0.25">
      <c r="F28">
        <f t="shared" si="4"/>
        <v>18</v>
      </c>
      <c r="G28">
        <f t="shared" si="0"/>
        <v>15.135612484362058</v>
      </c>
      <c r="H28">
        <f t="shared" si="1"/>
        <v>151.35612484362056</v>
      </c>
      <c r="I28">
        <f t="shared" si="2"/>
        <v>1513.5612484362057</v>
      </c>
      <c r="J28">
        <f t="shared" si="3"/>
        <v>15135.612484362058</v>
      </c>
      <c r="N28">
        <v>15.135612484362058</v>
      </c>
      <c r="O28">
        <f>20*LOG((SQRT(1+(N28/('Operating Specs'!$C$23*1000))^2)*SQRT(1+(N28/('Operating Specs'!$C$22*1000))^2)/SQRT(1+(N28/('Operating Specs'!$C$24))^2)*Mode!$L$13))</f>
        <v>6.0814413728403238</v>
      </c>
      <c r="P28">
        <f>(ATAN(N28/('Operating Specs'!$C$23*1000))-ATAN(N28/'Operating Specs'!$C$24)-ATAN(N28/('Operating Specs'!$C$22*1000)))*180/PI()</f>
        <v>-6.4510138024381147</v>
      </c>
    </row>
    <row r="29" spans="6:16" x14ac:dyDescent="0.25">
      <c r="F29">
        <f t="shared" si="4"/>
        <v>19</v>
      </c>
      <c r="G29">
        <f t="shared" si="0"/>
        <v>15.488166189124788</v>
      </c>
      <c r="H29">
        <f t="shared" si="1"/>
        <v>154.88166189124789</v>
      </c>
      <c r="I29">
        <f t="shared" si="2"/>
        <v>1548.8166189124788</v>
      </c>
      <c r="J29">
        <f t="shared" si="3"/>
        <v>15488.166189124788</v>
      </c>
      <c r="N29">
        <v>15.488166189124788</v>
      </c>
      <c r="O29">
        <f>20*LOG((SQRT(1+(N29/('Operating Specs'!$C$23*1000))^2)*SQRT(1+(N29/('Operating Specs'!$C$22*1000))^2)/SQRT(1+(N29/('Operating Specs'!$C$24))^2)*Mode!$L$13))</f>
        <v>6.0788168160163885</v>
      </c>
      <c r="P29">
        <f>(ATAN(N29/('Operating Specs'!$C$23*1000))-ATAN(N29/'Operating Specs'!$C$24)-ATAN(N29/('Operating Specs'!$C$22*1000)))*180/PI()</f>
        <v>-6.5999340792200529</v>
      </c>
    </row>
    <row r="30" spans="6:16" x14ac:dyDescent="0.25">
      <c r="F30">
        <f t="shared" si="4"/>
        <v>20</v>
      </c>
      <c r="G30">
        <f t="shared" si="0"/>
        <v>15.848931924611108</v>
      </c>
      <c r="H30">
        <f t="shared" si="1"/>
        <v>158.48931924611108</v>
      </c>
      <c r="I30">
        <f t="shared" si="2"/>
        <v>1584.8931924611106</v>
      </c>
      <c r="J30">
        <f t="shared" si="3"/>
        <v>15848.931924611106</v>
      </c>
      <c r="N30">
        <v>15.848931924611108</v>
      </c>
      <c r="O30">
        <f>20*LOG((SQRT(1+(N30/('Operating Specs'!$C$23*1000))^2)*SQRT(1+(N30/('Operating Specs'!$C$22*1000))^2)/SQRT(1+(N30/('Operating Specs'!$C$24))^2)*Mode!$L$13))</f>
        <v>6.076070267264293</v>
      </c>
      <c r="P30">
        <f>(ATAN(N30/('Operating Specs'!$C$23*1000))-ATAN(N30/'Operating Specs'!$C$24)-ATAN(N30/('Operating Specs'!$C$22*1000)))*180/PI()</f>
        <v>-6.7522281631752401</v>
      </c>
    </row>
    <row r="31" spans="6:16" x14ac:dyDescent="0.25">
      <c r="F31">
        <f t="shared" si="4"/>
        <v>21</v>
      </c>
      <c r="G31">
        <f t="shared" si="0"/>
        <v>16.218100973589273</v>
      </c>
      <c r="H31">
        <f t="shared" si="1"/>
        <v>162.1810097358927</v>
      </c>
      <c r="I31">
        <f t="shared" si="2"/>
        <v>1621.8100973589271</v>
      </c>
      <c r="J31">
        <f t="shared" si="3"/>
        <v>16218.100973589271</v>
      </c>
      <c r="N31">
        <v>16.218100973589273</v>
      </c>
      <c r="O31">
        <f>20*LOG((SQRT(1+(N31/('Operating Specs'!$C$23*1000))^2)*SQRT(1+(N31/('Operating Specs'!$C$22*1000))^2)/SQRT(1+(N31/('Operating Specs'!$C$24))^2)*Mode!$L$13))</f>
        <v>6.0731961389005171</v>
      </c>
      <c r="P31">
        <f>(ATAN(N31/('Operating Specs'!$C$23*1000))-ATAN(N31/'Operating Specs'!$C$24)-ATAN(N31/('Operating Specs'!$C$22*1000)))*180/PI()</f>
        <v>-6.907967975392685</v>
      </c>
    </row>
    <row r="32" spans="6:16" x14ac:dyDescent="0.25">
      <c r="F32">
        <f t="shared" si="4"/>
        <v>22</v>
      </c>
      <c r="G32">
        <f t="shared" si="0"/>
        <v>16.595869074375575</v>
      </c>
      <c r="H32">
        <f t="shared" si="1"/>
        <v>165.95869074375574</v>
      </c>
      <c r="I32">
        <f t="shared" si="2"/>
        <v>1659.5869074375573</v>
      </c>
      <c r="J32">
        <f t="shared" si="3"/>
        <v>16595.869074375572</v>
      </c>
      <c r="N32">
        <v>16.595869074375575</v>
      </c>
      <c r="O32">
        <f>20*LOG((SQRT(1+(N32/('Operating Specs'!$C$23*1000))^2)*SQRT(1+(N32/('Operating Specs'!$C$22*1000))^2)/SQRT(1+(N32/('Operating Specs'!$C$24))^2)*Mode!$L$13))</f>
        <v>6.0701885951507828</v>
      </c>
      <c r="P32">
        <f>(ATAN(N32/('Operating Specs'!$C$23*1000))-ATAN(N32/'Operating Specs'!$C$24)-ATAN(N32/('Operating Specs'!$C$22*1000)))*180/PI()</f>
        <v>-7.0672266509753889</v>
      </c>
    </row>
    <row r="33" spans="6:16" x14ac:dyDescent="0.25">
      <c r="F33">
        <f t="shared" si="4"/>
        <v>23</v>
      </c>
      <c r="G33">
        <f t="shared" si="0"/>
        <v>16.982436524617409</v>
      </c>
      <c r="H33">
        <f t="shared" si="1"/>
        <v>169.8243652461741</v>
      </c>
      <c r="I33">
        <f t="shared" si="2"/>
        <v>1698.243652461741</v>
      </c>
      <c r="J33">
        <f t="shared" si="3"/>
        <v>16982.436524617409</v>
      </c>
      <c r="N33">
        <v>16.982436524617409</v>
      </c>
      <c r="O33">
        <f>20*LOG((SQRT(1+(N33/('Operating Specs'!$C$23*1000))^2)*SQRT(1+(N33/('Operating Specs'!$C$22*1000))^2)/SQRT(1+(N33/('Operating Specs'!$C$24))^2)*Mode!$L$13))</f>
        <v>6.0670415418791235</v>
      </c>
      <c r="P33">
        <f>(ATAN(N33/('Operating Specs'!$C$23*1000))-ATAN(N33/'Operating Specs'!$C$24)-ATAN(N33/('Operating Specs'!$C$22*1000)))*180/PI()</f>
        <v>-7.2300785361652524</v>
      </c>
    </row>
    <row r="34" spans="6:16" x14ac:dyDescent="0.25">
      <c r="F34">
        <f t="shared" si="4"/>
        <v>24</v>
      </c>
      <c r="G34">
        <f t="shared" si="0"/>
        <v>17.378008287493717</v>
      </c>
      <c r="H34">
        <f t="shared" si="1"/>
        <v>173.78008287493719</v>
      </c>
      <c r="I34">
        <f t="shared" si="2"/>
        <v>1737.8008287493717</v>
      </c>
      <c r="J34">
        <f t="shared" si="3"/>
        <v>17378.008287493718</v>
      </c>
      <c r="N34">
        <v>17.378008287493717</v>
      </c>
      <c r="O34">
        <f>20*LOG((SQRT(1+(N34/('Operating Specs'!$C$23*1000))^2)*SQRT(1+(N34/('Operating Specs'!$C$22*1000))^2)/SQRT(1+(N34/('Operating Specs'!$C$24))^2)*Mode!$L$13))</f>
        <v>6.0637486159628509</v>
      </c>
      <c r="P34">
        <f>(ATAN(N34/('Operating Specs'!$C$23*1000))-ATAN(N34/'Operating Specs'!$C$24)-ATAN(N34/('Operating Specs'!$C$22*1000)))*180/PI()</f>
        <v>-7.3965991833885845</v>
      </c>
    </row>
    <row r="35" spans="6:16" x14ac:dyDescent="0.25">
      <c r="F35">
        <f t="shared" si="4"/>
        <v>25</v>
      </c>
      <c r="G35">
        <f t="shared" si="0"/>
        <v>17.782794100389193</v>
      </c>
      <c r="H35">
        <f t="shared" si="1"/>
        <v>177.82794100389191</v>
      </c>
      <c r="I35">
        <f t="shared" si="2"/>
        <v>1778.2794100389192</v>
      </c>
      <c r="J35">
        <f t="shared" si="3"/>
        <v>17782.794100389194</v>
      </c>
      <c r="N35">
        <v>17.782794100389193</v>
      </c>
      <c r="O35">
        <f>20*LOG((SQRT(1+(N35/('Operating Specs'!$C$23*1000))^2)*SQRT(1+(N35/('Operating Specs'!$C$22*1000))^2)/SQRT(1+(N35/('Operating Specs'!$C$24))^2)*Mode!$L$13))</f>
        <v>6.060303174308185</v>
      </c>
      <c r="P35">
        <f>(ATAN(N35/('Operating Specs'!$C$23*1000))-ATAN(N35/'Operating Specs'!$C$24)-ATAN(N35/('Operating Specs'!$C$22*1000)))*180/PI()</f>
        <v>-7.5668653440547899</v>
      </c>
    </row>
    <row r="36" spans="6:16" x14ac:dyDescent="0.25">
      <c r="F36">
        <f t="shared" si="4"/>
        <v>26</v>
      </c>
      <c r="G36">
        <f t="shared" si="0"/>
        <v>18.197008586099795</v>
      </c>
      <c r="H36">
        <f t="shared" si="1"/>
        <v>181.97008586099795</v>
      </c>
      <c r="I36">
        <f t="shared" si="2"/>
        <v>1819.7008586099794</v>
      </c>
      <c r="J36">
        <f t="shared" si="3"/>
        <v>18197.008586099793</v>
      </c>
      <c r="N36">
        <v>18.197008586099795</v>
      </c>
      <c r="O36">
        <f>20*LOG((SQRT(1+(N36/('Operating Specs'!$C$23*1000))^2)*SQRT(1+(N36/('Operating Specs'!$C$22*1000))^2)/SQRT(1+(N36/('Operating Specs'!$C$24))^2)*Mode!$L$13))</f>
        <v>6.0566982825021798</v>
      </c>
      <c r="P36">
        <f>(ATAN(N36/('Operating Specs'!$C$23*1000))-ATAN(N36/'Operating Specs'!$C$24)-ATAN(N36/('Operating Specs'!$C$22*1000)))*180/PI()</f>
        <v>-7.7409549589311428</v>
      </c>
    </row>
    <row r="37" spans="6:16" x14ac:dyDescent="0.25">
      <c r="F37">
        <f t="shared" si="4"/>
        <v>27</v>
      </c>
      <c r="G37">
        <f t="shared" si="0"/>
        <v>18.620871366628631</v>
      </c>
      <c r="H37">
        <f t="shared" si="1"/>
        <v>186.20871366628631</v>
      </c>
      <c r="I37">
        <f t="shared" si="2"/>
        <v>1862.087136662863</v>
      </c>
      <c r="J37">
        <f t="shared" si="3"/>
        <v>18620.871366628631</v>
      </c>
      <c r="N37">
        <v>18.620871366628631</v>
      </c>
      <c r="O37">
        <f>20*LOG((SQRT(1+(N37/('Operating Specs'!$C$23*1000))^2)*SQRT(1+(N37/('Operating Specs'!$C$22*1000))^2)/SQRT(1+(N37/('Operating Specs'!$C$24))^2)*Mode!$L$13))</f>
        <v>6.0529267030972003</v>
      </c>
      <c r="P37">
        <f>(ATAN(N37/('Operating Specs'!$C$23*1000))-ATAN(N37/'Operating Specs'!$C$24)-ATAN(N37/('Operating Specs'!$C$22*1000)))*180/PI()</f>
        <v>-7.9189471459067518</v>
      </c>
    </row>
    <row r="38" spans="6:16" x14ac:dyDescent="0.25">
      <c r="F38">
        <f t="shared" si="4"/>
        <v>28</v>
      </c>
      <c r="G38">
        <f t="shared" si="0"/>
        <v>19.054607179632423</v>
      </c>
      <c r="H38">
        <f t="shared" si="1"/>
        <v>190.54607179632424</v>
      </c>
      <c r="I38">
        <f t="shared" si="2"/>
        <v>1905.4607179632424</v>
      </c>
      <c r="J38">
        <f t="shared" si="3"/>
        <v>19054.607179632425</v>
      </c>
      <c r="N38">
        <v>19.054607179632423</v>
      </c>
      <c r="O38">
        <f>20*LOG((SQRT(1+(N38/('Operating Specs'!$C$23*1000))^2)*SQRT(1+(N38/('Operating Specs'!$C$22*1000))^2)/SQRT(1+(N38/('Operating Specs'!$C$24))^2)*Mode!$L$13))</f>
        <v>6.0489808835253847</v>
      </c>
      <c r="P38">
        <f>(ATAN(N38/('Operating Specs'!$C$23*1000))-ATAN(N38/'Operating Specs'!$C$24)-ATAN(N38/('Operating Specs'!$C$22*1000)))*180/PI()</f>
        <v>-8.1009221849483808</v>
      </c>
    </row>
    <row r="39" spans="6:16" x14ac:dyDescent="0.25">
      <c r="F39">
        <f t="shared" si="4"/>
        <v>29</v>
      </c>
      <c r="G39">
        <f t="shared" si="0"/>
        <v>19.498445997580404</v>
      </c>
      <c r="H39">
        <f t="shared" si="1"/>
        <v>194.98445997580404</v>
      </c>
      <c r="I39">
        <f t="shared" si="2"/>
        <v>1949.8445997580404</v>
      </c>
      <c r="J39">
        <f t="shared" si="3"/>
        <v>19498.445997580406</v>
      </c>
      <c r="N39">
        <v>19.498445997580404</v>
      </c>
      <c r="O39">
        <f>20*LOG((SQRT(1+(N39/('Operating Specs'!$C$23*1000))^2)*SQRT(1+(N39/('Operating Specs'!$C$22*1000))^2)/SQRT(1+(N39/('Operating Specs'!$C$24))^2)*Mode!$L$13))</f>
        <v>6.0448529436414269</v>
      </c>
      <c r="P39">
        <f>(ATAN(N39/('Operating Specs'!$C$23*1000))-ATAN(N39/'Operating Specs'!$C$24)-ATAN(N39/('Operating Specs'!$C$22*1000)))*180/PI()</f>
        <v>-8.2869615000404213</v>
      </c>
    </row>
    <row r="40" spans="6:16" x14ac:dyDescent="0.25">
      <c r="F40">
        <f t="shared" si="4"/>
        <v>30</v>
      </c>
      <c r="G40">
        <f t="shared" si="0"/>
        <v>19.952623149688744</v>
      </c>
      <c r="H40">
        <f t="shared" si="1"/>
        <v>199.52623149688745</v>
      </c>
      <c r="I40">
        <f t="shared" si="2"/>
        <v>1995.2623149688743</v>
      </c>
      <c r="J40">
        <f t="shared" si="3"/>
        <v>19952.623149688745</v>
      </c>
      <c r="N40">
        <v>19.952623149688744</v>
      </c>
      <c r="O40">
        <f>20*LOG((SQRT(1+(N40/('Operating Specs'!$C$23*1000))^2)*SQRT(1+(N40/('Operating Specs'!$C$22*1000))^2)/SQRT(1+(N40/('Operating Specs'!$C$24))^2)*Mode!$L$13))</f>
        <v>6.040534662893295</v>
      </c>
      <c r="P40">
        <f>(ATAN(N40/('Operating Specs'!$C$23*1000))-ATAN(N40/'Operating Specs'!$C$24)-ATAN(N40/('Operating Specs'!$C$22*1000)))*180/PI()</f>
        <v>-8.4771476378904111</v>
      </c>
    </row>
    <row r="41" spans="6:16" x14ac:dyDescent="0.25">
      <c r="F41">
        <f t="shared" si="4"/>
        <v>31</v>
      </c>
      <c r="G41">
        <f t="shared" si="0"/>
        <v>20.417379446695239</v>
      </c>
      <c r="H41">
        <f t="shared" si="1"/>
        <v>204.17379446695239</v>
      </c>
      <c r="I41">
        <f t="shared" si="2"/>
        <v>2041.7379446695238</v>
      </c>
      <c r="J41">
        <f t="shared" si="3"/>
        <v>20417.379446695239</v>
      </c>
      <c r="N41">
        <v>20.417379446695239</v>
      </c>
      <c r="O41">
        <f>20*LOG((SQRT(1+(N41/('Operating Specs'!$C$23*1000))^2)*SQRT(1+(N41/('Operating Specs'!$C$22*1000))^2)/SQRT(1+(N41/('Operating Specs'!$C$24))^2)*Mode!$L$13))</f>
        <v>6.0360174671218925</v>
      </c>
      <c r="P41">
        <f>(ATAN(N41/('Operating Specs'!$C$23*1000))-ATAN(N41/'Operating Specs'!$C$24)-ATAN(N41/('Operating Specs'!$C$22*1000)))*180/PI()</f>
        <v>-8.6715642431705326</v>
      </c>
    </row>
    <row r="42" spans="6:16" x14ac:dyDescent="0.25">
      <c r="F42">
        <f t="shared" si="4"/>
        <v>32</v>
      </c>
      <c r="G42">
        <f t="shared" si="0"/>
        <v>20.892961308540336</v>
      </c>
      <c r="H42">
        <f t="shared" si="1"/>
        <v>208.92961308540333</v>
      </c>
      <c r="I42">
        <f t="shared" si="2"/>
        <v>2089.2961308540334</v>
      </c>
      <c r="J42">
        <f t="shared" si="3"/>
        <v>20892.961308540333</v>
      </c>
      <c r="N42">
        <v>20.892961308540336</v>
      </c>
      <c r="O42">
        <f>20*LOG((SQRT(1+(N42/('Operating Specs'!$C$23*1000))^2)*SQRT(1+(N42/('Operating Specs'!$C$22*1000))^2)/SQRT(1+(N42/('Operating Specs'!$C$24))^2)*Mode!$L$13))</f>
        <v>6.0312924149920919</v>
      </c>
      <c r="P42">
        <f>(ATAN(N42/('Operating Specs'!$C$23*1000))-ATAN(N42/'Operating Specs'!$C$24)-ATAN(N42/('Operating Specs'!$C$22*1000)))*180/PI()</f>
        <v>-8.8702960300541704</v>
      </c>
    </row>
    <row r="43" spans="6:16" x14ac:dyDescent="0.25">
      <c r="F43">
        <f t="shared" si="4"/>
        <v>33</v>
      </c>
      <c r="G43">
        <f t="shared" si="0"/>
        <v>21.37962089502226</v>
      </c>
      <c r="H43">
        <f t="shared" si="1"/>
        <v>213.79620895022259</v>
      </c>
      <c r="I43">
        <f t="shared" si="2"/>
        <v>2137.9620895022258</v>
      </c>
      <c r="J43">
        <f t="shared" si="3"/>
        <v>21379.620895022261</v>
      </c>
      <c r="N43">
        <v>21.37962089502226</v>
      </c>
      <c r="O43">
        <f>20*LOG((SQRT(1+(N43/('Operating Specs'!$C$23*1000))^2)*SQRT(1+(N43/('Operating Specs'!$C$22*1000))^2)/SQRT(1+(N43/('Operating Specs'!$C$24))^2)*Mode!$L$13))</f>
        <v>6.026350184059388</v>
      </c>
      <c r="P43">
        <f>(ATAN(N43/('Operating Specs'!$C$23*1000))-ATAN(N43/'Operating Specs'!$C$24)-ATAN(N43/('Operating Specs'!$C$22*1000)))*180/PI()</f>
        <v>-9.0734287497953812</v>
      </c>
    </row>
    <row r="44" spans="6:16" x14ac:dyDescent="0.25">
      <c r="F44">
        <f t="shared" si="4"/>
        <v>34</v>
      </c>
      <c r="G44">
        <f t="shared" si="0"/>
        <v>21.87761623949546</v>
      </c>
      <c r="H44">
        <f t="shared" si="1"/>
        <v>218.77616239495458</v>
      </c>
      <c r="I44">
        <f t="shared" si="2"/>
        <v>2187.761623949546</v>
      </c>
      <c r="J44">
        <f t="shared" si="3"/>
        <v>21877.616239495459</v>
      </c>
      <c r="N44">
        <v>21.87761623949546</v>
      </c>
      <c r="O44">
        <f>20*LOG((SQRT(1+(N44/('Operating Specs'!$C$23*1000))^2)*SQRT(1+(N44/('Operating Specs'!$C$22*1000))^2)/SQRT(1+(N44/('Operating Specs'!$C$24))^2)*Mode!$L$13))</f>
        <v>6.0211810564782269</v>
      </c>
      <c r="P44">
        <f>(ATAN(N44/('Operating Specs'!$C$23*1000))-ATAN(N44/'Operating Specs'!$C$24)-ATAN(N44/('Operating Specs'!$C$22*1000)))*180/PI()</f>
        <v>-9.2810491540875049</v>
      </c>
    </row>
    <row r="45" spans="6:16" x14ac:dyDescent="0.25">
      <c r="F45">
        <f t="shared" si="4"/>
        <v>35</v>
      </c>
      <c r="G45">
        <f t="shared" si="0"/>
        <v>22.387211385683329</v>
      </c>
      <c r="H45">
        <f t="shared" si="1"/>
        <v>223.87211385683327</v>
      </c>
      <c r="I45">
        <f t="shared" si="2"/>
        <v>2238.7211385683327</v>
      </c>
      <c r="J45">
        <f t="shared" si="3"/>
        <v>22387.211385683328</v>
      </c>
      <c r="N45">
        <v>22.387211385683329</v>
      </c>
      <c r="O45">
        <f>20*LOG((SQRT(1+(N45/('Operating Specs'!$C$23*1000))^2)*SQRT(1+(N45/('Operating Specs'!$C$22*1000))^2)/SQRT(1+(N45/('Operating Specs'!$C$24))^2)*Mode!$L$13))</f>
        <v>6.0157749043601028</v>
      </c>
      <c r="P45">
        <f>(ATAN(N45/('Operating Specs'!$C$23*1000))-ATAN(N45/'Operating Specs'!$C$24)-ATAN(N45/('Operating Specs'!$C$22*1000)))*180/PI()</f>
        <v>-9.4932449539257195</v>
      </c>
    </row>
    <row r="46" spans="6:16" x14ac:dyDescent="0.25">
      <c r="F46">
        <f t="shared" si="4"/>
        <v>36</v>
      </c>
      <c r="G46">
        <f t="shared" si="0"/>
        <v>22.908676527677656</v>
      </c>
      <c r="H46">
        <f t="shared" si="1"/>
        <v>229.08676527677656</v>
      </c>
      <c r="I46">
        <f t="shared" si="2"/>
        <v>2290.8676527677658</v>
      </c>
      <c r="J46">
        <f t="shared" si="3"/>
        <v>22908.676527677657</v>
      </c>
      <c r="N46">
        <v>22.908676527677656</v>
      </c>
      <c r="O46">
        <f>20*LOG((SQRT(1+(N46/('Operating Specs'!$C$23*1000))^2)*SQRT(1+(N46/('Operating Specs'!$C$22*1000))^2)/SQRT(1+(N46/('Operating Specs'!$C$24))^2)*Mode!$L$13))</f>
        <v>6.0101211747919674</v>
      </c>
      <c r="P46">
        <f>(ATAN(N46/('Operating Specs'!$C$23*1000))-ATAN(N46/'Operating Specs'!$C$24)-ATAN(N46/('Operating Specs'!$C$22*1000)))*180/PI()</f>
        <v>-9.7101047736868846</v>
      </c>
    </row>
    <row r="47" spans="6:16" x14ac:dyDescent="0.25">
      <c r="F47">
        <f t="shared" si="4"/>
        <v>37</v>
      </c>
      <c r="G47">
        <f t="shared" si="0"/>
        <v>23.442288153199144</v>
      </c>
      <c r="H47">
        <f t="shared" si="1"/>
        <v>234.42288153199144</v>
      </c>
      <c r="I47">
        <f t="shared" si="2"/>
        <v>2344.2288153199142</v>
      </c>
      <c r="J47">
        <f t="shared" si="3"/>
        <v>23442.288153199144</v>
      </c>
      <c r="N47">
        <v>23.442288153199144</v>
      </c>
      <c r="O47">
        <f>20*LOG((SQRT(1+(N47/('Operating Specs'!$C$23*1000))^2)*SQRT(1+(N47/('Operating Specs'!$C$22*1000))^2)/SQRT(1+(N47/('Operating Specs'!$C$24))^2)*Mode!$L$13))</f>
        <v>6.0042088745277891</v>
      </c>
      <c r="P47">
        <f>(ATAN(N47/('Operating Specs'!$C$23*1000))-ATAN(N47/'Operating Specs'!$C$24)-ATAN(N47/('Operating Specs'!$C$22*1000)))*180/PI()</f>
        <v>-9.9317181001286308</v>
      </c>
    </row>
    <row r="48" spans="6:16" x14ac:dyDescent="0.25">
      <c r="F48">
        <f t="shared" si="4"/>
        <v>38</v>
      </c>
      <c r="G48">
        <f t="shared" si="0"/>
        <v>23.988329190194825</v>
      </c>
      <c r="H48">
        <f t="shared" si="1"/>
        <v>239.88329190194824</v>
      </c>
      <c r="I48">
        <f t="shared" si="2"/>
        <v>2398.8329190194822</v>
      </c>
      <c r="J48">
        <f t="shared" si="3"/>
        <v>23988.329190194825</v>
      </c>
      <c r="N48">
        <v>23.988329190194825</v>
      </c>
      <c r="O48">
        <f>20*LOG((SQRT(1+(N48/('Operating Specs'!$C$23*1000))^2)*SQRT(1+(N48/('Operating Specs'!$C$22*1000))^2)/SQRT(1+(N48/('Operating Specs'!$C$24))^2)*Mode!$L$13))</f>
        <v>5.9980265543690319</v>
      </c>
      <c r="P48">
        <f>(ATAN(N48/('Operating Specs'!$C$23*1000))-ATAN(N48/'Operating Specs'!$C$24)-ATAN(N48/('Operating Specs'!$C$22*1000)))*180/PI()</f>
        <v>-10.15817522599856</v>
      </c>
    </row>
    <row r="49" spans="6:16" x14ac:dyDescent="0.25">
      <c r="F49">
        <f t="shared" si="4"/>
        <v>39</v>
      </c>
      <c r="G49">
        <f t="shared" si="0"/>
        <v>24.547089156850216</v>
      </c>
      <c r="H49">
        <f t="shared" si="1"/>
        <v>245.47089156850217</v>
      </c>
      <c r="I49">
        <f t="shared" si="2"/>
        <v>2454.7089156850216</v>
      </c>
      <c r="J49">
        <f t="shared" si="3"/>
        <v>24547.089156850216</v>
      </c>
      <c r="N49">
        <v>24.547089156850216</v>
      </c>
      <c r="O49">
        <f>20*LOG((SQRT(1+(N49/('Operating Specs'!$C$23*1000))^2)*SQRT(1+(N49/('Operating Specs'!$C$22*1000))^2)/SQRT(1+(N49/('Operating Specs'!$C$24))^2)*Mode!$L$13))</f>
        <v>5.9915622932527848</v>
      </c>
      <c r="P49">
        <f>(ATAN(N49/('Operating Specs'!$C$23*1000))-ATAN(N49/'Operating Specs'!$C$24)-ATAN(N49/('Operating Specs'!$C$22*1000)))*180/PI()</f>
        <v>-10.389567187933647</v>
      </c>
    </row>
    <row r="50" spans="6:16" x14ac:dyDescent="0.25">
      <c r="F50">
        <f t="shared" si="4"/>
        <v>40</v>
      </c>
      <c r="G50">
        <f t="shared" si="0"/>
        <v>25.118864315095713</v>
      </c>
      <c r="H50">
        <f t="shared" si="1"/>
        <v>251.18864315095712</v>
      </c>
      <c r="I50">
        <f t="shared" si="2"/>
        <v>2511.8864315095711</v>
      </c>
      <c r="J50">
        <f t="shared" si="3"/>
        <v>25118.864315095714</v>
      </c>
      <c r="N50">
        <v>25.118864315095713</v>
      </c>
      <c r="O50">
        <f>20*LOG((SQRT(1+(N50/('Operating Specs'!$C$23*1000))^2)*SQRT(1+(N50/('Operating Specs'!$C$22*1000))^2)/SQRT(1+(N50/('Operating Specs'!$C$24))^2)*Mode!$L$13))</f>
        <v>5.9848036820694546</v>
      </c>
      <c r="P50">
        <f>(ATAN(N50/('Operating Specs'!$C$23*1000))-ATAN(N50/'Operating Specs'!$C$24)-ATAN(N50/('Operating Specs'!$C$22*1000)))*180/PI()</f>
        <v>-10.625985698319704</v>
      </c>
    </row>
    <row r="51" spans="6:16" x14ac:dyDescent="0.25">
      <c r="F51">
        <f t="shared" si="4"/>
        <v>41</v>
      </c>
      <c r="G51">
        <f t="shared" si="0"/>
        <v>25.703957827688548</v>
      </c>
      <c r="H51">
        <f t="shared" si="1"/>
        <v>257.03957827688544</v>
      </c>
      <c r="I51">
        <f t="shared" si="2"/>
        <v>2570.3957827688546</v>
      </c>
      <c r="J51">
        <f t="shared" si="3"/>
        <v>25703.957827688548</v>
      </c>
      <c r="N51">
        <v>25.703957827688548</v>
      </c>
      <c r="O51">
        <f>20*LOG((SQRT(1+(N51/('Operating Specs'!$C$23*1000))^2)*SQRT(1+(N51/('Operating Specs'!$C$22*1000))^2)/SQRT(1+(N51/('Operating Specs'!$C$24))^2)*Mode!$L$13))</f>
        <v>5.9777378072356582</v>
      </c>
      <c r="P51">
        <f>(ATAN(N51/('Operating Specs'!$C$23*1000))-ATAN(N51/'Operating Specs'!$C$24)-ATAN(N51/('Operating Specs'!$C$22*1000)))*180/PI()</f>
        <v>-10.867523070770858</v>
      </c>
    </row>
    <row r="52" spans="6:16" x14ac:dyDescent="0.25">
      <c r="F52">
        <f t="shared" si="4"/>
        <v>42</v>
      </c>
      <c r="G52">
        <f t="shared" si="0"/>
        <v>26.302679918953721</v>
      </c>
      <c r="H52">
        <f t="shared" si="1"/>
        <v>263.0267991895372</v>
      </c>
      <c r="I52">
        <f t="shared" si="2"/>
        <v>2630.2679918953718</v>
      </c>
      <c r="J52">
        <f t="shared" si="3"/>
        <v>26302.67991895372</v>
      </c>
      <c r="N52">
        <v>26.302679918953721</v>
      </c>
      <c r="O52">
        <f>20*LOG((SQRT(1+(N52/('Operating Specs'!$C$23*1000))^2)*SQRT(1+(N52/('Operating Specs'!$C$22*1000))^2)/SQRT(1+(N52/('Operating Specs'!$C$24))^2)*Mode!$L$13))</f>
        <v>5.9703512340515852</v>
      </c>
      <c r="P52">
        <f>(ATAN(N52/('Operating Specs'!$C$23*1000))-ATAN(N52/'Operating Specs'!$C$24)-ATAN(N52/('Operating Specs'!$C$22*1000)))*180/PI()</f>
        <v>-11.114272138880256</v>
      </c>
    </row>
    <row r="53" spans="6:16" x14ac:dyDescent="0.25">
      <c r="F53">
        <f t="shared" si="4"/>
        <v>43</v>
      </c>
      <c r="G53">
        <f t="shared" si="0"/>
        <v>26.915348039269055</v>
      </c>
      <c r="H53">
        <f t="shared" si="1"/>
        <v>269.15348039269054</v>
      </c>
      <c r="I53">
        <f t="shared" si="2"/>
        <v>2691.5348039269052</v>
      </c>
      <c r="J53">
        <f t="shared" si="3"/>
        <v>26915.348039269054</v>
      </c>
      <c r="N53">
        <v>26.915348039269055</v>
      </c>
      <c r="O53">
        <f>20*LOG((SQRT(1+(N53/('Operating Specs'!$C$23*1000))^2)*SQRT(1+(N53/('Operating Specs'!$C$22*1000))^2)/SQRT(1+(N53/('Operating Specs'!$C$24))^2)*Mode!$L$13))</f>
        <v>5.9626299898764614</v>
      </c>
      <c r="P53">
        <f>(ATAN(N53/('Operating Specs'!$C$23*1000))-ATAN(N53/'Operating Specs'!$C$24)-ATAN(N53/('Operating Specs'!$C$22*1000)))*180/PI()</f>
        <v>-11.366326167885052</v>
      </c>
    </row>
    <row r="54" spans="6:16" x14ac:dyDescent="0.25">
      <c r="F54">
        <f t="shared" si="4"/>
        <v>44</v>
      </c>
      <c r="G54">
        <f t="shared" si="0"/>
        <v>27.542287033381555</v>
      </c>
      <c r="H54">
        <f t="shared" si="1"/>
        <v>275.42287033381558</v>
      </c>
      <c r="I54">
        <f t="shared" si="2"/>
        <v>2754.2287033381558</v>
      </c>
      <c r="J54">
        <f t="shared" si="3"/>
        <v>27542.287033381555</v>
      </c>
      <c r="N54">
        <v>27.542287033381555</v>
      </c>
      <c r="O54">
        <f>20*LOG((SQRT(1+(N54/('Operating Specs'!$C$23*1000))^2)*SQRT(1+(N54/('Operating Specs'!$C$22*1000))^2)/SQRT(1+(N54/('Operating Specs'!$C$24))^2)*Mode!$L$13))</f>
        <v>5.9545595471600512</v>
      </c>
      <c r="P54">
        <f>(ATAN(N54/('Operating Specs'!$C$23*1000))-ATAN(N54/'Operating Specs'!$C$24)-ATAN(N54/('Operating Specs'!$C$22*1000)))*180/PI()</f>
        <v>-11.623778758881901</v>
      </c>
    </row>
    <row r="55" spans="6:16" x14ac:dyDescent="0.25">
      <c r="F55">
        <f t="shared" si="4"/>
        <v>45</v>
      </c>
      <c r="G55">
        <f t="shared" si="0"/>
        <v>28.183829312644427</v>
      </c>
      <c r="H55">
        <f t="shared" si="1"/>
        <v>281.83829312644428</v>
      </c>
      <c r="I55">
        <f t="shared" si="2"/>
        <v>2818.3829312644425</v>
      </c>
      <c r="J55">
        <f t="shared" si="3"/>
        <v>28183.829312644426</v>
      </c>
      <c r="N55">
        <v>28.183829312644427</v>
      </c>
      <c r="O55">
        <f>20*LOG((SQRT(1+(N55/('Operating Specs'!$C$23*1000))^2)*SQRT(1+(N55/('Operating Specs'!$C$22*1000))^2)/SQRT(1+(N55/('Operating Specs'!$C$24))^2)*Mode!$L$13))</f>
        <v>5.9461248063729677</v>
      </c>
      <c r="P55">
        <f>(ATAN(N55/('Operating Specs'!$C$23*1000))-ATAN(N55/'Operating Specs'!$C$24)-ATAN(N55/('Operating Specs'!$C$22*1000)))*180/PI()</f>
        <v>-11.886723745223543</v>
      </c>
    </row>
    <row r="56" spans="6:16" x14ac:dyDescent="0.25">
      <c r="F56">
        <f t="shared" si="4"/>
        <v>46</v>
      </c>
      <c r="G56">
        <f t="shared" si="0"/>
        <v>28.840315031265945</v>
      </c>
      <c r="H56">
        <f t="shared" si="1"/>
        <v>288.40315031265942</v>
      </c>
      <c r="I56">
        <f t="shared" si="2"/>
        <v>2884.0315031265945</v>
      </c>
      <c r="J56">
        <f t="shared" si="3"/>
        <v>28840.315031265945</v>
      </c>
      <c r="N56">
        <v>28.840315031265945</v>
      </c>
      <c r="O56">
        <f>20*LOG((SQRT(1+(N56/('Operating Specs'!$C$23*1000))^2)*SQRT(1+(N56/('Operating Specs'!$C$22*1000))^2)/SQRT(1+(N56/('Operating Specs'!$C$24))^2)*Mode!$L$13))</f>
        <v>5.9373100788837139</v>
      </c>
      <c r="P56">
        <f>(ATAN(N56/('Operating Specs'!$C$23*1000))-ATAN(N56/'Operating Specs'!$C$24)-ATAN(N56/('Operating Specs'!$C$22*1000)))*180/PI()</f>
        <v>-12.15525508072322</v>
      </c>
    </row>
    <row r="57" spans="6:16" x14ac:dyDescent="0.25">
      <c r="F57">
        <f t="shared" si="4"/>
        <v>47</v>
      </c>
      <c r="G57">
        <f t="shared" si="0"/>
        <v>29.512092266663732</v>
      </c>
      <c r="H57">
        <f t="shared" si="1"/>
        <v>295.12092266663734</v>
      </c>
      <c r="I57">
        <f t="shared" si="2"/>
        <v>2951.2092266663731</v>
      </c>
      <c r="J57">
        <f t="shared" si="3"/>
        <v>29512.092266663731</v>
      </c>
      <c r="N57">
        <v>29.512092266663732</v>
      </c>
      <c r="O57">
        <f>20*LOG((SQRT(1+(N57/('Operating Specs'!$C$23*1000))^2)*SQRT(1+(N57/('Operating Specs'!$C$22*1000))^2)/SQRT(1+(N57/('Operating Specs'!$C$24))^2)*Mode!$L$13))</f>
        <v>5.9280990698357883</v>
      </c>
      <c r="P57">
        <f>(ATAN(N57/('Operating Specs'!$C$23*1000))-ATAN(N57/'Operating Specs'!$C$24)-ATAN(N57/('Operating Specs'!$C$22*1000)))*180/PI()</f>
        <v>-12.429466719291273</v>
      </c>
    </row>
    <row r="58" spans="6:16" x14ac:dyDescent="0.25">
      <c r="F58">
        <f t="shared" si="4"/>
        <v>48</v>
      </c>
      <c r="G58">
        <f t="shared" si="0"/>
        <v>30.199517204020033</v>
      </c>
      <c r="H58">
        <f t="shared" si="1"/>
        <v>301.99517204020032</v>
      </c>
      <c r="I58">
        <f t="shared" si="2"/>
        <v>3019.951720402003</v>
      </c>
      <c r="J58">
        <f t="shared" si="3"/>
        <v>30199.51720402003</v>
      </c>
      <c r="N58">
        <v>30.199517204020033</v>
      </c>
      <c r="O58">
        <f>20*LOG((SQRT(1+(N58/('Operating Specs'!$C$23*1000))^2)*SQRT(1+(N58/('Operating Specs'!$C$22*1000))^2)/SQRT(1+(N58/('Operating Specs'!$C$24))^2)*Mode!$L$13))</f>
        <v>5.9184748610840012</v>
      </c>
      <c r="P58">
        <f>(ATAN(N58/('Operating Specs'!$C$23*1000))-ATAN(N58/'Operating Specs'!$C$24)-ATAN(N58/('Operating Specs'!$C$22*1000)))*180/PI()</f>
        <v>-12.709452485628409</v>
      </c>
    </row>
    <row r="59" spans="6:16" x14ac:dyDescent="0.25">
      <c r="F59">
        <f t="shared" si="4"/>
        <v>49</v>
      </c>
      <c r="G59">
        <f t="shared" si="0"/>
        <v>30.902954325135774</v>
      </c>
      <c r="H59">
        <f t="shared" si="1"/>
        <v>309.02954325135772</v>
      </c>
      <c r="I59">
        <f t="shared" si="2"/>
        <v>3090.295432513577</v>
      </c>
      <c r="J59">
        <f t="shared" si="3"/>
        <v>30902.954325135772</v>
      </c>
      <c r="N59">
        <v>30.902954325135774</v>
      </c>
      <c r="O59">
        <f>20*LOG((SQRT(1+(N59/('Operating Specs'!$C$23*1000))^2)*SQRT(1+(N59/('Operating Specs'!$C$22*1000))^2)/SQRT(1+(N59/('Operating Specs'!$C$24))^2)*Mode!$L$13))</f>
        <v>5.9084198942552622</v>
      </c>
      <c r="P59">
        <f>(ATAN(N59/('Operating Specs'!$C$23*1000))-ATAN(N59/'Operating Specs'!$C$24)-ATAN(N59/('Operating Specs'!$C$22*1000)))*180/PI()</f>
        <v>-12.99530593660228</v>
      </c>
    </row>
    <row r="60" spans="6:16" x14ac:dyDescent="0.25">
      <c r="F60">
        <f t="shared" si="4"/>
        <v>50</v>
      </c>
      <c r="G60">
        <f t="shared" si="0"/>
        <v>31.622776601683654</v>
      </c>
      <c r="H60">
        <f t="shared" si="1"/>
        <v>316.22776601683654</v>
      </c>
      <c r="I60">
        <f t="shared" si="2"/>
        <v>3162.2776601683654</v>
      </c>
      <c r="J60">
        <f t="shared" si="3"/>
        <v>31622.776601683654</v>
      </c>
      <c r="N60">
        <v>31.622776601683654</v>
      </c>
      <c r="O60">
        <f>20*LOG((SQRT(1+(N60/('Operating Specs'!$C$23*1000))^2)*SQRT(1+(N60/('Operating Specs'!$C$22*1000))^2)/SQRT(1+(N60/('Operating Specs'!$C$24))^2)*Mode!$L$13))</f>
        <v>5.8979159540056392</v>
      </c>
      <c r="P60">
        <f>(ATAN(N60/('Operating Specs'!$C$23*1000))-ATAN(N60/'Operating Specs'!$C$24)-ATAN(N60/('Operating Specs'!$C$22*1000)))*180/PI()</f>
        <v>-13.287120212939101</v>
      </c>
    </row>
    <row r="61" spans="6:16" x14ac:dyDescent="0.25">
      <c r="F61">
        <f t="shared" si="4"/>
        <v>51</v>
      </c>
      <c r="G61">
        <f t="shared" si="0"/>
        <v>32.359365692962683</v>
      </c>
      <c r="H61">
        <f t="shared" si="1"/>
        <v>323.59365692962683</v>
      </c>
      <c r="I61">
        <f t="shared" si="2"/>
        <v>3235.9365692962679</v>
      </c>
      <c r="J61">
        <f t="shared" si="3"/>
        <v>32359.365692962681</v>
      </c>
      <c r="N61">
        <v>32.359365692962683</v>
      </c>
      <c r="O61">
        <f>20*LOG((SQRT(1+(N61/('Operating Specs'!$C$23*1000))^2)*SQRT(1+(N61/('Operating Specs'!$C$22*1000))^2)/SQRT(1+(N61/('Operating Specs'!$C$24))^2)*Mode!$L$13))</f>
        <v>5.8869441515521785</v>
      </c>
      <c r="P61">
        <f>(ATAN(N61/('Operating Specs'!$C$23*1000))-ATAN(N61/'Operating Specs'!$C$24)-ATAN(N61/('Operating Specs'!$C$22*1000)))*180/PI()</f>
        <v>-13.584987880870125</v>
      </c>
    </row>
    <row r="62" spans="6:16" x14ac:dyDescent="0.25">
      <c r="F62">
        <f t="shared" si="4"/>
        <v>52</v>
      </c>
      <c r="G62">
        <f t="shared" si="0"/>
        <v>33.113112148258956</v>
      </c>
      <c r="H62">
        <f t="shared" si="1"/>
        <v>331.13112148258955</v>
      </c>
      <c r="I62">
        <f t="shared" si="2"/>
        <v>3311.3112148258956</v>
      </c>
      <c r="J62">
        <f t="shared" si="3"/>
        <v>33113.112148258959</v>
      </c>
      <c r="N62">
        <v>33.113112148258956</v>
      </c>
      <c r="O62">
        <f>20*LOG((SQRT(1+(N62/('Operating Specs'!$C$23*1000))^2)*SQRT(1+(N62/('Operating Specs'!$C$22*1000))^2)/SQRT(1+(N62/('Operating Specs'!$C$24))^2)*Mode!$L$13))</f>
        <v>5.8754849085651948</v>
      </c>
      <c r="P62">
        <f>(ATAN(N62/('Operating Specs'!$C$23*1000))-ATAN(N62/'Operating Specs'!$C$24)-ATAN(N62/('Operating Specs'!$C$22*1000)))*180/PI()</f>
        <v>-13.889000763384152</v>
      </c>
    </row>
    <row r="63" spans="6:16" x14ac:dyDescent="0.25">
      <c r="F63">
        <f t="shared" si="4"/>
        <v>53</v>
      </c>
      <c r="G63">
        <f t="shared" si="0"/>
        <v>33.884415613920098</v>
      </c>
      <c r="H63">
        <f t="shared" si="1"/>
        <v>338.84415613920095</v>
      </c>
      <c r="I63">
        <f t="shared" si="2"/>
        <v>3388.4415613920096</v>
      </c>
      <c r="J63">
        <f t="shared" si="3"/>
        <v>33884.415613920093</v>
      </c>
      <c r="N63">
        <v>33.884415613920098</v>
      </c>
      <c r="O63">
        <f>20*LOG((SQRT(1+(N63/('Operating Specs'!$C$23*1000))^2)*SQRT(1+(N63/('Operating Specs'!$C$22*1000))^2)/SQRT(1+(N63/('Operating Specs'!$C$24))^2)*Mode!$L$13))</f>
        <v>5.8635179415141589</v>
      </c>
      <c r="P63">
        <f>(ATAN(N63/('Operating Specs'!$C$23*1000))-ATAN(N63/'Operating Specs'!$C$24)-ATAN(N63/('Operating Specs'!$C$22*1000)))*180/PI()</f>
        <v>-14.199249760752657</v>
      </c>
    </row>
    <row r="64" spans="6:16" x14ac:dyDescent="0.25">
      <c r="F64">
        <f t="shared" si="4"/>
        <v>54</v>
      </c>
      <c r="G64">
        <f t="shared" si="0"/>
        <v>34.673685045252995</v>
      </c>
      <c r="H64">
        <f t="shared" si="1"/>
        <v>346.73685045252995</v>
      </c>
      <c r="I64">
        <f t="shared" si="2"/>
        <v>3467.3685045252992</v>
      </c>
      <c r="J64">
        <f t="shared" si="3"/>
        <v>34673.685045252991</v>
      </c>
      <c r="N64">
        <v>34.673685045252995</v>
      </c>
      <c r="O64">
        <f>20*LOG((SQRT(1+(N64/('Operating Specs'!$C$23*1000))^2)*SQRT(1+(N64/('Operating Specs'!$C$22*1000))^2)/SQRT(1+(N64/('Operating Specs'!$C$24))^2)*Mode!$L$13))</f>
        <v>5.851022246567867</v>
      </c>
      <c r="P64">
        <f>(ATAN(N64/('Operating Specs'!$C$23*1000))-ATAN(N64/'Operating Specs'!$C$24)-ATAN(N64/('Operating Specs'!$C$22*1000)))*180/PI()</f>
        <v>-14.515824660013388</v>
      </c>
    </row>
    <row r="65" spans="6:16" x14ac:dyDescent="0.25">
      <c r="F65">
        <f t="shared" si="4"/>
        <v>55</v>
      </c>
      <c r="G65">
        <f t="shared" si="0"/>
        <v>35.48133892335737</v>
      </c>
      <c r="H65">
        <f t="shared" si="1"/>
        <v>354.81338923357373</v>
      </c>
      <c r="I65">
        <f t="shared" si="2"/>
        <v>3548.1338923357371</v>
      </c>
      <c r="J65">
        <f t="shared" si="3"/>
        <v>35481.338923357376</v>
      </c>
      <c r="N65">
        <v>35.48133892335737</v>
      </c>
      <c r="O65">
        <f>20*LOG((SQRT(1+(N65/('Operating Specs'!$C$23*1000))^2)*SQRT(1+(N65/('Operating Specs'!$C$22*1000))^2)/SQRT(1+(N65/('Operating Specs'!$C$24))^2)*Mode!$L$13))</f>
        <v>5.8379760851577265</v>
      </c>
      <c r="P65">
        <f>(ATAN(N65/('Operating Specs'!$C$23*1000))-ATAN(N65/'Operating Specs'!$C$24)-ATAN(N65/('Operating Specs'!$C$22*1000)))*180/PI()</f>
        <v>-14.838813933122472</v>
      </c>
    </row>
    <row r="66" spans="6:16" x14ac:dyDescent="0.25">
      <c r="F66">
        <f t="shared" si="4"/>
        <v>56</v>
      </c>
      <c r="G66">
        <f t="shared" si="0"/>
        <v>36.30780547700995</v>
      </c>
      <c r="H66">
        <f t="shared" si="1"/>
        <v>363.07805477009953</v>
      </c>
      <c r="I66">
        <f t="shared" si="2"/>
        <v>3630.7805477009952</v>
      </c>
      <c r="J66">
        <f t="shared" si="3"/>
        <v>36307.805477009955</v>
      </c>
      <c r="N66">
        <v>36.30780547700995</v>
      </c>
      <c r="O66">
        <f>20*LOG((SQRT(1+(N66/('Operating Specs'!$C$23*1000))^2)*SQRT(1+(N66/('Operating Specs'!$C$22*1000))^2)/SQRT(1+(N66/('Operating Specs'!$C$24))^2)*Mode!$L$13))</f>
        <v>5.824356970320963</v>
      </c>
      <c r="P66">
        <f>(ATAN(N66/('Operating Specs'!$C$23*1000))-ATAN(N66/'Operating Specs'!$C$24)-ATAN(N66/('Operating Specs'!$C$22*1000)))*180/PI()</f>
        <v>-15.16830452351395</v>
      </c>
    </row>
    <row r="67" spans="6:16" x14ac:dyDescent="0.25">
      <c r="F67">
        <f t="shared" si="4"/>
        <v>57</v>
      </c>
      <c r="G67">
        <f t="shared" si="0"/>
        <v>37.153522909717069</v>
      </c>
      <c r="H67">
        <f t="shared" si="1"/>
        <v>371.53522909717071</v>
      </c>
      <c r="I67">
        <f t="shared" si="2"/>
        <v>3715.3522909717071</v>
      </c>
      <c r="J67">
        <f t="shared" si="3"/>
        <v>37153.522909717067</v>
      </c>
      <c r="N67">
        <v>37.153522909717069</v>
      </c>
      <c r="O67">
        <f>20*LOG((SQRT(1+(N67/('Operating Specs'!$C$23*1000))^2)*SQRT(1+(N67/('Operating Specs'!$C$22*1000))^2)/SQRT(1+(N67/('Operating Specs'!$C$24))^2)*Mode!$L$13))</f>
        <v>5.8101416539489588</v>
      </c>
      <c r="P67">
        <f>(ATAN(N67/('Operating Specs'!$C$23*1000))-ATAN(N67/'Operating Specs'!$C$24)-ATAN(N67/('Operating Specs'!$C$22*1000)))*180/PI()</f>
        <v>-15.50438162084026</v>
      </c>
    </row>
    <row r="68" spans="6:16" x14ac:dyDescent="0.25">
      <c r="F68">
        <f t="shared" si="4"/>
        <v>58</v>
      </c>
      <c r="G68">
        <f t="shared" si="0"/>
        <v>38.018939632055925</v>
      </c>
      <c r="H68">
        <f t="shared" si="1"/>
        <v>380.18939632055924</v>
      </c>
      <c r="I68">
        <f t="shared" si="2"/>
        <v>3801.8939632055922</v>
      </c>
      <c r="J68">
        <f t="shared" si="3"/>
        <v>38018.939632055924</v>
      </c>
      <c r="N68">
        <v>38.018939632055925</v>
      </c>
      <c r="O68">
        <f>20*LOG((SQRT(1+(N68/('Operating Specs'!$C$23*1000))^2)*SQRT(1+(N68/('Operating Specs'!$C$22*1000))^2)/SQRT(1+(N68/('Operating Specs'!$C$24))^2)*Mode!$L$13))</f>
        <v>5.795306115074272</v>
      </c>
      <c r="P68">
        <f>(ATAN(N68/('Operating Specs'!$C$23*1000))-ATAN(N68/'Operating Specs'!$C$24)-ATAN(N68/('Operating Specs'!$C$22*1000)))*180/PI()</f>
        <v>-15.847128423707536</v>
      </c>
    </row>
    <row r="69" spans="6:16" x14ac:dyDescent="0.25">
      <c r="F69">
        <f t="shared" si="4"/>
        <v>59</v>
      </c>
      <c r="G69">
        <f t="shared" si="0"/>
        <v>38.904514499427862</v>
      </c>
      <c r="H69">
        <f t="shared" si="1"/>
        <v>389.04514499427859</v>
      </c>
      <c r="I69">
        <f t="shared" si="2"/>
        <v>3890.451449942786</v>
      </c>
      <c r="J69">
        <f t="shared" si="3"/>
        <v>38904.51449942786</v>
      </c>
      <c r="N69">
        <v>38.904514499427862</v>
      </c>
      <c r="O69">
        <f>20*LOG((SQRT(1+(N69/('Operating Specs'!$C$23*1000))^2)*SQRT(1+(N69/('Operating Specs'!$C$22*1000))^2)/SQRT(1+(N69/('Operating Specs'!$C$24))^2)*Mode!$L$13))</f>
        <v>5.7798255493384163</v>
      </c>
      <c r="P69">
        <f>(ATAN(N69/('Operating Specs'!$C$23*1000))-ATAN(N69/'Operating Specs'!$C$24)-ATAN(N69/('Operating Specs'!$C$22*1000)))*180/PI()</f>
        <v>-16.196625890266116</v>
      </c>
    </row>
    <row r="70" spans="6:16" x14ac:dyDescent="0.25">
      <c r="F70">
        <f t="shared" si="4"/>
        <v>60</v>
      </c>
      <c r="G70">
        <f t="shared" si="0"/>
        <v>39.810717055349507</v>
      </c>
      <c r="H70">
        <f t="shared" si="1"/>
        <v>398.10717055349511</v>
      </c>
      <c r="I70">
        <f t="shared" si="2"/>
        <v>3981.071705534951</v>
      </c>
      <c r="J70">
        <f t="shared" si="3"/>
        <v>39810.717055349509</v>
      </c>
      <c r="N70">
        <v>39.810717055349507</v>
      </c>
      <c r="O70">
        <f>20*LOG((SQRT(1+(N70/('Operating Specs'!$C$23*1000))^2)*SQRT(1+(N70/('Operating Specs'!$C$22*1000))^2)/SQRT(1+(N70/('Operating Specs'!$C$24))^2)*Mode!$L$13))</f>
        <v>5.7636743597908113</v>
      </c>
      <c r="P70">
        <f>(ATAN(N70/('Operating Specs'!$C$23*1000))-ATAN(N70/'Operating Specs'!$C$24)-ATAN(N70/('Operating Specs'!$C$22*1000)))*180/PI()</f>
        <v>-16.552952476570397</v>
      </c>
    </row>
    <row r="71" spans="6:16" x14ac:dyDescent="0.25">
      <c r="F71">
        <f t="shared" si="4"/>
        <v>61</v>
      </c>
      <c r="G71">
        <f t="shared" si="0"/>
        <v>40.738027780411052</v>
      </c>
      <c r="H71">
        <f t="shared" si="1"/>
        <v>407.38027780411051</v>
      </c>
      <c r="I71">
        <f t="shared" si="2"/>
        <v>4073.8027780411048</v>
      </c>
      <c r="J71">
        <f t="shared" si="3"/>
        <v>40738.027780411052</v>
      </c>
      <c r="N71">
        <v>40.738027780411052</v>
      </c>
      <c r="O71">
        <f>20*LOG((SQRT(1+(N71/('Operating Specs'!$C$23*1000))^2)*SQRT(1+(N71/('Operating Specs'!$C$22*1000))^2)/SQRT(1+(N71/('Operating Specs'!$C$24))^2)*Mode!$L$13))</f>
        <v>5.7468261491776591</v>
      </c>
      <c r="P71">
        <f>(ATAN(N71/('Operating Specs'!$C$23*1000))-ATAN(N71/'Operating Specs'!$C$24)-ATAN(N71/('Operating Specs'!$C$22*1000)))*180/PI()</f>
        <v>-16.916183862682356</v>
      </c>
    </row>
    <row r="72" spans="6:16" x14ac:dyDescent="0.25">
      <c r="F72">
        <f t="shared" si="4"/>
        <v>62</v>
      </c>
      <c r="G72">
        <f t="shared" si="0"/>
        <v>41.686938347033305</v>
      </c>
      <c r="H72">
        <f t="shared" si="1"/>
        <v>416.86938347033305</v>
      </c>
      <c r="I72">
        <f t="shared" si="2"/>
        <v>4168.693834703331</v>
      </c>
      <c r="J72">
        <f t="shared" si="3"/>
        <v>41686.938347033305</v>
      </c>
      <c r="N72">
        <v>41.686938347033305</v>
      </c>
      <c r="O72">
        <f>20*LOG((SQRT(1+(N72/('Operating Specs'!$C$23*1000))^2)*SQRT(1+(N72/('Operating Specs'!$C$22*1000))^2)/SQRT(1+(N72/('Operating Specs'!$C$24))^2)*Mode!$L$13))</f>
        <v>5.729253713887478</v>
      </c>
      <c r="P72">
        <f>(ATAN(N72/('Operating Specs'!$C$23*1000))-ATAN(N72/'Operating Specs'!$C$24)-ATAN(N72/('Operating Specs'!$C$22*1000)))*180/PI()</f>
        <v>-17.286392666561312</v>
      </c>
    </row>
    <row r="73" spans="6:16" x14ac:dyDescent="0.25">
      <c r="F73">
        <f t="shared" si="4"/>
        <v>63</v>
      </c>
      <c r="G73">
        <f t="shared" si="0"/>
        <v>42.657951880159032</v>
      </c>
      <c r="H73">
        <f t="shared" si="1"/>
        <v>426.57951880159032</v>
      </c>
      <c r="I73">
        <f t="shared" si="2"/>
        <v>4265.7951880159035</v>
      </c>
      <c r="J73">
        <f t="shared" si="3"/>
        <v>42657.951880159031</v>
      </c>
      <c r="N73">
        <v>42.657951880159032</v>
      </c>
      <c r="O73">
        <f>20*LOG((SQRT(1+(N73/('Operating Specs'!$C$23*1000))^2)*SQRT(1+(N73/('Operating Specs'!$C$22*1000))^2)/SQRT(1+(N73/('Operating Specs'!$C$24))^2)*Mode!$L$13))</f>
        <v>5.7109290397278549</v>
      </c>
      <c r="P73">
        <f>(ATAN(N73/('Operating Specs'!$C$23*1000))-ATAN(N73/'Operating Specs'!$C$24)-ATAN(N73/('Operating Specs'!$C$22*1000)))*180/PI()</f>
        <v>-17.663648145858662</v>
      </c>
    </row>
    <row r="74" spans="6:16" x14ac:dyDescent="0.25">
      <c r="F74">
        <f t="shared" si="4"/>
        <v>64</v>
      </c>
      <c r="G74">
        <f t="shared" si="0"/>
        <v>43.651583224016342</v>
      </c>
      <c r="H74">
        <f t="shared" si="1"/>
        <v>436.51583224016343</v>
      </c>
      <c r="I74">
        <f t="shared" si="2"/>
        <v>4365.158322401634</v>
      </c>
      <c r="J74">
        <f t="shared" si="3"/>
        <v>43651.583224016344</v>
      </c>
      <c r="N74">
        <v>43.651583224016342</v>
      </c>
      <c r="O74">
        <f>20*LOG((SQRT(1+(N74/('Operating Specs'!$C$23*1000))^2)*SQRT(1+(N74/('Operating Specs'!$C$22*1000))^2)/SQRT(1+(N74/('Operating Specs'!$C$24))^2)*Mode!$L$13))</f>
        <v>5.6918232997151676</v>
      </c>
      <c r="P74">
        <f>(ATAN(N74/('Operating Specs'!$C$23*1000))-ATAN(N74/'Operating Specs'!$C$24)-ATAN(N74/('Operating Specs'!$C$22*1000)))*180/PI()</f>
        <v>-18.048015887819915</v>
      </c>
    </row>
    <row r="75" spans="6:16" x14ac:dyDescent="0.25">
      <c r="F75">
        <f t="shared" si="4"/>
        <v>65</v>
      </c>
      <c r="G75">
        <f t="shared" ref="G75:G109" si="5">$G$9*$F$7^F75</f>
        <v>44.668359215096054</v>
      </c>
      <c r="H75">
        <f t="shared" ref="H75:H109" si="6">$H$9*$F$7^F75</f>
        <v>446.68359215096052</v>
      </c>
      <c r="I75">
        <f t="shared" ref="I75:I109" si="7">$I$9*$F$7^F75</f>
        <v>4466.8359215096052</v>
      </c>
      <c r="J75">
        <f t="shared" ref="J75:J109" si="8">$J$9*$F$7^F75</f>
        <v>44668.359215096054</v>
      </c>
      <c r="N75">
        <v>44.668359215096054</v>
      </c>
      <c r="O75">
        <f>20*LOG((SQRT(1+(N75/('Operating Specs'!$C$23*1000))^2)*SQRT(1+(N75/('Operating Specs'!$C$22*1000))^2)/SQRT(1+(N75/('Operating Specs'!$C$24))^2)*Mode!$L$13))</f>
        <v>5.6719068540656341</v>
      </c>
      <c r="P75">
        <f>(ATAN(N75/('Operating Specs'!$C$23*1000))-ATAN(N75/'Operating Specs'!$C$24)-ATAN(N75/('Operating Specs'!$C$22*1000)))*180/PI()</f>
        <v>-18.439557487589479</v>
      </c>
    </row>
    <row r="76" spans="6:16" x14ac:dyDescent="0.25">
      <c r="F76">
        <f t="shared" ref="F76:F109" si="9">F75+1</f>
        <v>66</v>
      </c>
      <c r="G76">
        <f t="shared" si="5"/>
        <v>45.708818961487232</v>
      </c>
      <c r="H76">
        <f t="shared" si="6"/>
        <v>457.08818961487231</v>
      </c>
      <c r="I76">
        <f t="shared" si="7"/>
        <v>4570.8818961487232</v>
      </c>
      <c r="J76">
        <f t="shared" si="8"/>
        <v>45708.818961487232</v>
      </c>
      <c r="N76">
        <v>45.708818961487232</v>
      </c>
      <c r="O76">
        <f>20*LOG((SQRT(1+(N76/('Operating Specs'!$C$23*1000))^2)*SQRT(1+(N76/('Operating Specs'!$C$22*1000))^2)/SQRT(1+(N76/('Operating Specs'!$C$24))^2)*Mode!$L$13))</f>
        <v>5.6511492525820497</v>
      </c>
      <c r="P76">
        <f>(ATAN(N76/('Operating Specs'!$C$23*1000))-ATAN(N76/'Operating Specs'!$C$24)-ATAN(N76/('Operating Specs'!$C$22*1000)))*180/PI()</f>
        <v>-18.83833021531418</v>
      </c>
    </row>
    <row r="77" spans="6:16" x14ac:dyDescent="0.25">
      <c r="F77">
        <f t="shared" si="9"/>
        <v>67</v>
      </c>
      <c r="G77">
        <f t="shared" si="5"/>
        <v>46.77351412871954</v>
      </c>
      <c r="H77">
        <f t="shared" si="6"/>
        <v>467.7351412871954</v>
      </c>
      <c r="I77">
        <f t="shared" si="7"/>
        <v>4677.3514128719544</v>
      </c>
      <c r="J77">
        <f t="shared" si="8"/>
        <v>46773.514128719544</v>
      </c>
      <c r="N77">
        <v>46.77351412871954</v>
      </c>
      <c r="O77">
        <f>20*LOG((SQRT(1+(N77/('Operating Specs'!$C$23*1000))^2)*SQRT(1+(N77/('Operating Specs'!$C$22*1000))^2)/SQRT(1+(N77/('Operating Specs'!$C$24))^2)*Mode!$L$13))</f>
        <v>5.6295192396355187</v>
      </c>
      <c r="P77">
        <f>(ATAN(N77/('Operating Specs'!$C$23*1000))-ATAN(N77/'Operating Specs'!$C$24)-ATAN(N77/('Operating Specs'!$C$22*1000)))*180/PI()</f>
        <v>-19.244386672551627</v>
      </c>
    </row>
    <row r="78" spans="6:16" x14ac:dyDescent="0.25">
      <c r="F78">
        <f t="shared" si="9"/>
        <v>68</v>
      </c>
      <c r="G78">
        <f t="shared" si="5"/>
        <v>47.863009232263536</v>
      </c>
      <c r="H78">
        <f t="shared" si="6"/>
        <v>478.63009232263539</v>
      </c>
      <c r="I78">
        <f t="shared" si="7"/>
        <v>4786.3009232263539</v>
      </c>
      <c r="J78">
        <f t="shared" si="8"/>
        <v>47863.009232263539</v>
      </c>
      <c r="N78">
        <v>47.863009232263536</v>
      </c>
      <c r="O78">
        <f>20*LOG((SQRT(1+(N78/('Operating Specs'!$C$23*1000))^2)*SQRT(1+(N78/('Operating Specs'!$C$22*1000))^2)/SQRT(1+(N78/('Operating Specs'!$C$24))^2)*Mode!$L$13))</f>
        <v>5.6069847619452906</v>
      </c>
      <c r="P78">
        <f>(ATAN(N78/('Operating Specs'!$C$23*1000))-ATAN(N78/'Operating Specs'!$C$24)-ATAN(N78/('Operating Specs'!$C$22*1000)))*180/PI()</f>
        <v>-19.657774438607522</v>
      </c>
    </row>
    <row r="79" spans="6:16" x14ac:dyDescent="0.25">
      <c r="F79">
        <f t="shared" si="9"/>
        <v>69</v>
      </c>
      <c r="G79">
        <f t="shared" si="5"/>
        <v>48.977881936844327</v>
      </c>
      <c r="H79">
        <f t="shared" si="6"/>
        <v>489.77881936844324</v>
      </c>
      <c r="I79">
        <f t="shared" si="7"/>
        <v>4897.7881936844324</v>
      </c>
      <c r="J79">
        <f t="shared" si="8"/>
        <v>48977.881936844322</v>
      </c>
      <c r="N79">
        <v>48.977881936844327</v>
      </c>
      <c r="O79">
        <f>20*LOG((SQRT(1+(N79/('Operating Specs'!$C$23*1000))^2)*SQRT(1+(N79/('Operating Specs'!$C$22*1000))^2)/SQRT(1+(N79/('Operating Specs'!$C$24))^2)*Mode!$L$13))</f>
        <v>5.5835129793625793</v>
      </c>
      <c r="P79">
        <f>(ATAN(N79/('Operating Specs'!$C$23*1000))-ATAN(N79/'Operating Specs'!$C$24)-ATAN(N79/('Operating Specs'!$C$22*1000)))*180/PI()</f>
        <v>-20.07853570755293</v>
      </c>
    </row>
    <row r="80" spans="6:16" x14ac:dyDescent="0.25">
      <c r="F80">
        <f t="shared" si="9"/>
        <v>70</v>
      </c>
      <c r="G80">
        <f t="shared" si="5"/>
        <v>50.118723362726911</v>
      </c>
      <c r="H80">
        <f t="shared" si="6"/>
        <v>501.18723362726911</v>
      </c>
      <c r="I80">
        <f t="shared" si="7"/>
        <v>5011.8723362726905</v>
      </c>
      <c r="J80">
        <f t="shared" si="8"/>
        <v>50118.723362726909</v>
      </c>
      <c r="N80">
        <v>50.118723362726911</v>
      </c>
      <c r="O80">
        <f>20*LOG((SQRT(1+(N80/('Operating Specs'!$C$23*1000))^2)*SQRT(1+(N80/('Operating Specs'!$C$22*1000))^2)/SQRT(1+(N80/('Operating Specs'!$C$24))^2)*Mode!$L$13))</f>
        <v>5.5590702788652502</v>
      </c>
      <c r="P80">
        <f>(ATAN(N80/('Operating Specs'!$C$23*1000))-ATAN(N80/'Operating Specs'!$C$24)-ATAN(N80/('Operating Specs'!$C$22*1000)))*180/PI()</f>
        <v>-20.506706916807282</v>
      </c>
    </row>
    <row r="81" spans="6:16" x14ac:dyDescent="0.25">
      <c r="F81">
        <f t="shared" si="9"/>
        <v>71</v>
      </c>
      <c r="G81">
        <f t="shared" si="5"/>
        <v>51.286138399136156</v>
      </c>
      <c r="H81">
        <f t="shared" si="6"/>
        <v>512.86138399136155</v>
      </c>
      <c r="I81">
        <f t="shared" si="7"/>
        <v>5128.6138399136153</v>
      </c>
      <c r="J81">
        <f t="shared" si="8"/>
        <v>51286.138399136158</v>
      </c>
      <c r="N81">
        <v>51.286138399136156</v>
      </c>
      <c r="O81">
        <f>20*LOG((SQRT(1+(N81/('Operating Specs'!$C$23*1000))^2)*SQRT(1+(N81/('Operating Specs'!$C$22*1000))^2)/SQRT(1+(N81/('Operating Specs'!$C$24))^2)*Mode!$L$13))</f>
        <v>5.5336222919697287</v>
      </c>
      <c r="P81">
        <f>(ATAN(N81/('Operating Specs'!$C$23*1000))-ATAN(N81/'Operating Specs'!$C$24)-ATAN(N81/('Operating Specs'!$C$22*1000)))*180/PI()</f>
        <v>-20.942318368315586</v>
      </c>
    </row>
    <row r="82" spans="6:16" x14ac:dyDescent="0.25">
      <c r="F82">
        <f t="shared" si="9"/>
        <v>72</v>
      </c>
      <c r="G82">
        <f t="shared" si="5"/>
        <v>52.480746024976916</v>
      </c>
      <c r="H82">
        <f t="shared" si="6"/>
        <v>524.80746024976918</v>
      </c>
      <c r="I82">
        <f t="shared" si="7"/>
        <v>5248.0746024976916</v>
      </c>
      <c r="J82">
        <f t="shared" si="8"/>
        <v>52480.746024976914</v>
      </c>
      <c r="N82">
        <v>52.480746024976916</v>
      </c>
      <c r="O82">
        <f>20*LOG((SQRT(1+(N82/('Operating Specs'!$C$23*1000))^2)*SQRT(1+(N82/('Operating Specs'!$C$22*1000))^2)/SQRT(1+(N82/('Operating Specs'!$C$24))^2)*Mode!$L$13))</f>
        <v>5.5071339157641326</v>
      </c>
      <c r="P82">
        <f>(ATAN(N82/('Operating Specs'!$C$23*1000))-ATAN(N82/'Operating Specs'!$C$24)-ATAN(N82/('Operating Specs'!$C$22*1000)))*180/PI()</f>
        <v>-21.385393843497667</v>
      </c>
    </row>
    <row r="83" spans="6:16" x14ac:dyDescent="0.25">
      <c r="F83">
        <f t="shared" si="9"/>
        <v>73</v>
      </c>
      <c r="G83">
        <f t="shared" si="5"/>
        <v>53.703179637024931</v>
      </c>
      <c r="H83">
        <f t="shared" si="6"/>
        <v>537.03179637024925</v>
      </c>
      <c r="I83">
        <f t="shared" si="7"/>
        <v>5370.3179637024932</v>
      </c>
      <c r="J83">
        <f t="shared" si="8"/>
        <v>53703.179637024929</v>
      </c>
      <c r="N83">
        <v>53.703179637024931</v>
      </c>
      <c r="O83">
        <f>20*LOG((SQRT(1+(N83/('Operating Specs'!$C$23*1000))^2)*SQRT(1+(N83/('Operating Specs'!$C$22*1000))^2)/SQRT(1+(N83/('Operating Specs'!$C$24))^2)*Mode!$L$13))</f>
        <v>5.4795693377619319</v>
      </c>
      <c r="P83">
        <f>(ATAN(N83/('Operating Specs'!$C$23*1000))-ATAN(N83/'Operating Specs'!$C$24)-ATAN(N83/('Operating Specs'!$C$22*1000)))*180/PI()</f>
        <v>-21.83595021330331</v>
      </c>
    </row>
    <row r="84" spans="6:16" x14ac:dyDescent="0.25">
      <c r="F84">
        <f t="shared" si="9"/>
        <v>74</v>
      </c>
      <c r="G84">
        <f t="shared" si="5"/>
        <v>54.954087385762094</v>
      </c>
      <c r="H84">
        <f t="shared" si="6"/>
        <v>549.54087385762091</v>
      </c>
      <c r="I84">
        <f t="shared" si="7"/>
        <v>5495.4087385762095</v>
      </c>
      <c r="J84">
        <f t="shared" si="8"/>
        <v>54954.087385762097</v>
      </c>
      <c r="N84">
        <v>54.954087385762094</v>
      </c>
      <c r="O84">
        <f>20*LOG((SQRT(1+(N84/('Operating Specs'!$C$23*1000))^2)*SQRT(1+(N84/('Operating Specs'!$C$22*1000))^2)/SQRT(1+(N84/('Operating Specs'!$C$24))^2)*Mode!$L$13))</f>
        <v>5.4508920647686665</v>
      </c>
      <c r="P84">
        <f>(ATAN(N84/('Operating Specs'!$C$23*1000))-ATAN(N84/'Operating Specs'!$C$24)-ATAN(N84/('Operating Specs'!$C$22*1000)))*180/PI()</f>
        <v>-22.293997044868046</v>
      </c>
    </row>
    <row r="85" spans="6:16" x14ac:dyDescent="0.25">
      <c r="F85">
        <f t="shared" si="9"/>
        <v>75</v>
      </c>
      <c r="G85">
        <f t="shared" si="5"/>
        <v>56.234132519034532</v>
      </c>
      <c r="H85">
        <f t="shared" si="6"/>
        <v>562.34132519034529</v>
      </c>
      <c r="I85">
        <f t="shared" si="7"/>
        <v>5623.4132519034529</v>
      </c>
      <c r="J85">
        <f t="shared" si="8"/>
        <v>56234.132519034531</v>
      </c>
      <c r="N85">
        <v>56.234132519034532</v>
      </c>
      <c r="O85">
        <f>20*LOG((SQRT(1+(N85/('Operating Specs'!$C$23*1000))^2)*SQRT(1+(N85/('Operating Specs'!$C$22*1000))^2)/SQRT(1+(N85/('Operating Specs'!$C$24))^2)*Mode!$L$13))</f>
        <v>5.4210649559448845</v>
      </c>
      <c r="P85">
        <f>(ATAN(N85/('Operating Specs'!$C$23*1000))-ATAN(N85/'Operating Specs'!$C$24)-ATAN(N85/('Operating Specs'!$C$22*1000)))*180/PI()</f>
        <v>-22.759536206429356</v>
      </c>
    </row>
    <row r="86" spans="6:16" x14ac:dyDescent="0.25">
      <c r="F86">
        <f t="shared" si="9"/>
        <v>76</v>
      </c>
      <c r="G86">
        <f t="shared" si="5"/>
        <v>57.543993733715297</v>
      </c>
      <c r="H86">
        <f t="shared" si="6"/>
        <v>575.43993733715297</v>
      </c>
      <c r="I86">
        <f t="shared" si="7"/>
        <v>5754.3993733715297</v>
      </c>
      <c r="J86">
        <f t="shared" si="8"/>
        <v>57543.993733715295</v>
      </c>
      <c r="N86">
        <v>57.543993733715297</v>
      </c>
      <c r="O86">
        <f>20*LOG((SQRT(1+(N86/('Operating Specs'!$C$23*1000))^2)*SQRT(1+(N86/('Operating Specs'!$C$22*1000))^2)/SQRT(1+(N86/('Operating Specs'!$C$24))^2)*Mode!$L$13))</f>
        <v>5.3900502602362188</v>
      </c>
      <c r="P86">
        <f>(ATAN(N86/('Operating Specs'!$C$23*1000))-ATAN(N86/'Operating Specs'!$C$24)-ATAN(N86/('Operating Specs'!$C$22*1000)))*180/PI()</f>
        <v>-23.232561472330346</v>
      </c>
    </row>
    <row r="87" spans="6:16" x14ac:dyDescent="0.25">
      <c r="F87">
        <f t="shared" si="9"/>
        <v>77</v>
      </c>
      <c r="G87">
        <f t="shared" si="5"/>
        <v>58.884365535558494</v>
      </c>
      <c r="H87">
        <f t="shared" si="6"/>
        <v>588.84365535558493</v>
      </c>
      <c r="I87">
        <f t="shared" si="7"/>
        <v>5888.43655355585</v>
      </c>
      <c r="J87">
        <f t="shared" si="8"/>
        <v>58884.3655355585</v>
      </c>
      <c r="N87">
        <v>58.884365535558494</v>
      </c>
      <c r="O87">
        <f>20*LOG((SQRT(1+(N87/('Operating Specs'!$C$23*1000))^2)*SQRT(1+(N87/('Operating Specs'!$C$22*1000))^2)/SQRT(1+(N87/('Operating Specs'!$C$24))^2)*Mode!$L$13))</f>
        <v>5.3578096583265111</v>
      </c>
      <c r="P87">
        <f>(ATAN(N87/('Operating Specs'!$C$23*1000))-ATAN(N87/'Operating Specs'!$C$24)-ATAN(N87/('Operating Specs'!$C$22*1000)))*180/PI()</f>
        <v>-23.713058130106045</v>
      </c>
    </row>
    <row r="88" spans="6:16" x14ac:dyDescent="0.25">
      <c r="F88">
        <f t="shared" si="9"/>
        <v>78</v>
      </c>
      <c r="G88">
        <f t="shared" si="5"/>
        <v>60.255958607435353</v>
      </c>
      <c r="H88">
        <f t="shared" si="6"/>
        <v>602.55958607435355</v>
      </c>
      <c r="I88">
        <f t="shared" si="7"/>
        <v>6025.595860743535</v>
      </c>
      <c r="J88">
        <f t="shared" si="8"/>
        <v>60255.95860743535</v>
      </c>
      <c r="N88">
        <v>60.255958607435353</v>
      </c>
      <c r="O88">
        <f>20*LOG((SQRT(1+(N88/('Operating Specs'!$C$23*1000))^2)*SQRT(1+(N88/('Operating Specs'!$C$22*1000))^2)/SQRT(1+(N88/('Operating Specs'!$C$24))^2)*Mode!$L$13))</f>
        <v>5.3243043092518425</v>
      </c>
      <c r="P88">
        <f>(ATAN(N88/('Operating Specs'!$C$23*1000))-ATAN(N88/'Operating Specs'!$C$24)-ATAN(N88/('Operating Specs'!$C$22*1000)))*180/PI()</f>
        <v>-24.20100259181449</v>
      </c>
    </row>
    <row r="89" spans="6:16" x14ac:dyDescent="0.25">
      <c r="F89">
        <f t="shared" si="9"/>
        <v>79</v>
      </c>
      <c r="G89">
        <f t="shared" si="5"/>
        <v>61.659500186147781</v>
      </c>
      <c r="H89">
        <f t="shared" si="6"/>
        <v>616.59500186147773</v>
      </c>
      <c r="I89">
        <f t="shared" si="7"/>
        <v>6165.9500186147779</v>
      </c>
      <c r="J89">
        <f t="shared" si="8"/>
        <v>61659.500186147779</v>
      </c>
      <c r="N89">
        <v>61.659500186147781</v>
      </c>
      <c r="O89">
        <f>20*LOG((SQRT(1+(N89/('Operating Specs'!$C$23*1000))^2)*SQRT(1+(N89/('Operating Specs'!$C$22*1000))^2)/SQRT(1+(N89/('Operating Specs'!$C$24))^2)*Mode!$L$13))</f>
        <v>5.289494901791878</v>
      </c>
      <c r="P89">
        <f>(ATAN(N89/('Operating Specs'!$C$23*1000))-ATAN(N89/'Operating Specs'!$C$24)-ATAN(N89/('Operating Specs'!$C$22*1000)))*180/PI()</f>
        <v>-24.696362011937808</v>
      </c>
    </row>
    <row r="90" spans="6:16" x14ac:dyDescent="0.25">
      <c r="F90">
        <f t="shared" si="9"/>
        <v>80</v>
      </c>
      <c r="G90">
        <f t="shared" si="5"/>
        <v>63.095734448018874</v>
      </c>
      <c r="H90">
        <f t="shared" si="6"/>
        <v>630.95734448018868</v>
      </c>
      <c r="I90">
        <f t="shared" si="7"/>
        <v>6309.5734448018875</v>
      </c>
      <c r="J90">
        <f t="shared" si="8"/>
        <v>63095.734448018869</v>
      </c>
      <c r="N90">
        <v>63.095734448018874</v>
      </c>
      <c r="O90">
        <f>20*LOG((SQRT(1+(N90/('Operating Specs'!$C$23*1000))^2)*SQRT(1+(N90/('Operating Specs'!$C$22*1000))^2)/SQRT(1+(N90/('Operating Specs'!$C$24))^2)*Mode!$L$13))</f>
        <v>5.2533417107302469</v>
      </c>
      <c r="P90">
        <f>(ATAN(N90/('Operating Specs'!$C$23*1000))-ATAN(N90/'Operating Specs'!$C$24)-ATAN(N90/('Operating Specs'!$C$22*1000)))*180/PI()</f>
        <v>-25.199093914336228</v>
      </c>
    </row>
    <row r="91" spans="6:16" x14ac:dyDescent="0.25">
      <c r="F91">
        <f t="shared" si="9"/>
        <v>81</v>
      </c>
      <c r="G91">
        <f t="shared" si="5"/>
        <v>64.565422903465077</v>
      </c>
      <c r="H91">
        <f t="shared" si="6"/>
        <v>645.65422903465083</v>
      </c>
      <c r="I91">
        <f t="shared" si="7"/>
        <v>6456.5422903465087</v>
      </c>
      <c r="J91">
        <f t="shared" si="8"/>
        <v>64565.422903465085</v>
      </c>
      <c r="N91">
        <v>64.565422903465077</v>
      </c>
      <c r="O91">
        <f>20*LOG((SQRT(1+(N91/('Operating Specs'!$C$23*1000))^2)*SQRT(1+(N91/('Operating Specs'!$C$22*1000))^2)/SQRT(1+(N91/('Operating Specs'!$C$24))^2)*Mode!$L$13))</f>
        <v>5.2158046580476345</v>
      </c>
      <c r="P91">
        <f>(ATAN(N91/('Operating Specs'!$C$23*1000))-ATAN(N91/'Operating Specs'!$C$24)-ATAN(N91/('Operating Specs'!$C$22*1000)))*180/PI()</f>
        <v>-25.709145830886413</v>
      </c>
    </row>
    <row r="92" spans="6:16" x14ac:dyDescent="0.25">
      <c r="F92">
        <f t="shared" si="9"/>
        <v>82</v>
      </c>
      <c r="G92">
        <f t="shared" si="5"/>
        <v>66.069344800759112</v>
      </c>
      <c r="H92">
        <f t="shared" si="6"/>
        <v>660.69344800759109</v>
      </c>
      <c r="I92">
        <f t="shared" si="7"/>
        <v>6606.9344800759118</v>
      </c>
      <c r="J92">
        <f t="shared" si="8"/>
        <v>66069.344800759107</v>
      </c>
      <c r="N92">
        <v>66.069344800759112</v>
      </c>
      <c r="O92">
        <f>20*LOG((SQRT(1+(N92/('Operating Specs'!$C$23*1000))^2)*SQRT(1+(N92/('Operating Specs'!$C$22*1000))^2)/SQRT(1+(N92/('Operating Specs'!$C$24))^2)*Mode!$L$13))</f>
        <v>5.1768433790796706</v>
      </c>
      <c r="P92">
        <f>(ATAN(N92/('Operating Specs'!$C$23*1000))-ATAN(N92/'Operating Specs'!$C$24)-ATAN(N92/('Operating Specs'!$C$22*1000)))*180/PI()</f>
        <v>-26.226454954573075</v>
      </c>
    </row>
    <row r="93" spans="6:16" x14ac:dyDescent="0.25">
      <c r="F93">
        <f t="shared" si="9"/>
        <v>83</v>
      </c>
      <c r="G93">
        <f t="shared" si="5"/>
        <v>67.608297539197679</v>
      </c>
      <c r="H93">
        <f t="shared" si="6"/>
        <v>676.08297539197679</v>
      </c>
      <c r="I93">
        <f t="shared" si="7"/>
        <v>6760.8297539197674</v>
      </c>
      <c r="J93">
        <f t="shared" si="8"/>
        <v>67608.29753919768</v>
      </c>
      <c r="N93">
        <v>67.608297539197679</v>
      </c>
      <c r="O93">
        <f>20*LOG((SQRT(1+(N93/('Operating Specs'!$C$23*1000))^2)*SQRT(1+(N93/('Operating Specs'!$C$22*1000))^2)/SQRT(1+(N93/('Operating Specs'!$C$24))^2)*Mode!$L$13))</f>
        <v>5.136417293636856</v>
      </c>
      <c r="P93">
        <f>(ATAN(N93/('Operating Specs'!$C$23*1000))-ATAN(N93/'Operating Specs'!$C$24)-ATAN(N93/('Operating Specs'!$C$22*1000)))*180/PI()</f>
        <v>-26.750947809925218</v>
      </c>
    </row>
    <row r="94" spans="6:16" x14ac:dyDescent="0.25">
      <c r="F94">
        <f t="shared" si="9"/>
        <v>84</v>
      </c>
      <c r="G94">
        <f t="shared" si="5"/>
        <v>69.183097091893131</v>
      </c>
      <c r="H94">
        <f t="shared" si="6"/>
        <v>691.83097091893126</v>
      </c>
      <c r="I94">
        <f t="shared" si="7"/>
        <v>6918.3097091893123</v>
      </c>
      <c r="J94">
        <f t="shared" si="8"/>
        <v>69183.097091893127</v>
      </c>
      <c r="N94">
        <v>69.183097091893131</v>
      </c>
      <c r="O94">
        <f>20*LOG((SQRT(1+(N94/('Operating Specs'!$C$23*1000))^2)*SQRT(1+(N94/('Operating Specs'!$C$22*1000))^2)/SQRT(1+(N94/('Operating Specs'!$C$24))^2)*Mode!$L$13))</f>
        <v>5.0944856820453381</v>
      </c>
      <c r="P94">
        <f>(ATAN(N94/('Operating Specs'!$C$23*1000))-ATAN(N94/'Operating Specs'!$C$24)-ATAN(N94/('Operating Specs'!$C$22*1000)))*180/PI()</f>
        <v>-27.282539943793452</v>
      </c>
    </row>
    <row r="95" spans="6:16" x14ac:dyDescent="0.25">
      <c r="F95">
        <f t="shared" si="9"/>
        <v>85</v>
      </c>
      <c r="G95">
        <f t="shared" si="5"/>
        <v>70.794578438413254</v>
      </c>
      <c r="H95">
        <f t="shared" si="6"/>
        <v>707.94578438413259</v>
      </c>
      <c r="I95">
        <f t="shared" si="7"/>
        <v>7079.4578438413255</v>
      </c>
      <c r="J95">
        <f t="shared" si="8"/>
        <v>70794.578438413257</v>
      </c>
      <c r="N95">
        <v>70.794578438413254</v>
      </c>
      <c r="O95">
        <f>20*LOG((SQRT(1+(N95/('Operating Specs'!$C$23*1000))^2)*SQRT(1+(N95/('Operating Specs'!$C$22*1000))^2)/SQRT(1+(N95/('Operating Specs'!$C$24))^2)*Mode!$L$13))</f>
        <v>5.0510077660262178</v>
      </c>
      <c r="P95">
        <f>(ATAN(N95/('Operating Specs'!$C$23*1000))-ATAN(N95/'Operating Specs'!$C$24)-ATAN(N95/('Operating Specs'!$C$22*1000)))*180/PI()</f>
        <v>-27.821135639548508</v>
      </c>
    </row>
    <row r="96" spans="6:16" x14ac:dyDescent="0.25">
      <c r="F96">
        <f t="shared" si="9"/>
        <v>86</v>
      </c>
      <c r="G96">
        <f t="shared" si="5"/>
        <v>72.443596007498442</v>
      </c>
      <c r="H96">
        <f t="shared" si="6"/>
        <v>724.43596007498434</v>
      </c>
      <c r="I96">
        <f t="shared" si="7"/>
        <v>7244.3596007498436</v>
      </c>
      <c r="J96">
        <f t="shared" si="8"/>
        <v>72443.596007498432</v>
      </c>
      <c r="N96">
        <v>72.443596007498442</v>
      </c>
      <c r="O96">
        <f>20*LOG((SQRT(1+(N96/('Operating Specs'!$C$23*1000))^2)*SQRT(1+(N96/('Operating Specs'!$C$22*1000))^2)/SQRT(1+(N96/('Operating Specs'!$C$24))^2)*Mode!$L$13))</f>
        <v>5.0059427942863879</v>
      </c>
      <c r="P96">
        <f>(ATAN(N96/('Operating Specs'!$C$23*1000))-ATAN(N96/'Operating Specs'!$C$24)-ATAN(N96/('Operating Specs'!$C$22*1000)))*180/PI()</f>
        <v>-28.366627657840564</v>
      </c>
    </row>
    <row r="97" spans="6:16" x14ac:dyDescent="0.25">
      <c r="F97">
        <f t="shared" si="9"/>
        <v>87</v>
      </c>
      <c r="G97">
        <f t="shared" si="5"/>
        <v>74.131024130091177</v>
      </c>
      <c r="H97">
        <f t="shared" si="6"/>
        <v>741.3102413009118</v>
      </c>
      <c r="I97">
        <f t="shared" si="7"/>
        <v>7413.1024130091182</v>
      </c>
      <c r="J97">
        <f t="shared" si="8"/>
        <v>74131.024130091173</v>
      </c>
      <c r="N97">
        <v>74.131024130091177</v>
      </c>
      <c r="O97">
        <f>20*LOG((SQRT(1+(N97/('Operating Specs'!$C$23*1000))^2)*SQRT(1+(N97/('Operating Specs'!$C$22*1000))^2)/SQRT(1+(N97/('Operating Specs'!$C$24))^2)*Mode!$L$13))</f>
        <v>4.959250132647143</v>
      </c>
      <c r="P97">
        <f>(ATAN(N97/('Operating Specs'!$C$23*1000))-ATAN(N97/'Operating Specs'!$C$24)-ATAN(N97/('Operating Specs'!$C$22*1000)))*180/PI()</f>
        <v>-28.918897007090511</v>
      </c>
    </row>
    <row r="98" spans="6:16" x14ac:dyDescent="0.25">
      <c r="F98">
        <f t="shared" si="9"/>
        <v>88</v>
      </c>
      <c r="G98">
        <f t="shared" si="5"/>
        <v>75.857757502917778</v>
      </c>
      <c r="H98">
        <f t="shared" si="6"/>
        <v>758.57757502917775</v>
      </c>
      <c r="I98">
        <f t="shared" si="7"/>
        <v>7585.7757502917784</v>
      </c>
      <c r="J98">
        <f t="shared" si="8"/>
        <v>75857.757502917782</v>
      </c>
      <c r="N98">
        <v>75.857757502917778</v>
      </c>
      <c r="O98">
        <f>20*LOG((SQRT(1+(N98/('Operating Specs'!$C$23*1000))^2)*SQRT(1+(N98/('Operating Specs'!$C$22*1000))^2)/SQRT(1+(N98/('Operating Specs'!$C$24))^2)*Mode!$L$13))</f>
        <v>4.9108893584874505</v>
      </c>
      <c r="P98">
        <f>(ATAN(N98/('Operating Specs'!$C$23*1000))-ATAN(N98/'Operating Specs'!$C$24)-ATAN(N98/('Operating Specs'!$C$22*1000)))*180/PI()</f>
        <v>-29.477812746885213</v>
      </c>
    </row>
    <row r="99" spans="6:16" x14ac:dyDescent="0.25">
      <c r="F99">
        <f t="shared" si="9"/>
        <v>89</v>
      </c>
      <c r="G99">
        <f t="shared" si="5"/>
        <v>77.624711662868563</v>
      </c>
      <c r="H99">
        <f t="shared" si="6"/>
        <v>776.24711662868572</v>
      </c>
      <c r="I99">
        <f t="shared" si="7"/>
        <v>7762.4711662868567</v>
      </c>
      <c r="J99">
        <f t="shared" si="8"/>
        <v>77624.711662868562</v>
      </c>
      <c r="N99">
        <v>77.624711662868563</v>
      </c>
      <c r="O99">
        <f>20*LOG((SQRT(1+(N99/('Operating Specs'!$C$23*1000))^2)*SQRT(1+(N99/('Operating Specs'!$C$22*1000))^2)/SQRT(1+(N99/('Operating Specs'!$C$24))^2)*Mode!$L$13))</f>
        <v>4.8608203592276675</v>
      </c>
      <c r="P99">
        <f>(ATAN(N99/('Operating Specs'!$C$23*1000))-ATAN(N99/'Operating Specs'!$C$24)-ATAN(N99/('Operating Specs'!$C$22*1000)))*180/PI()</f>
        <v>-30.04323182741544</v>
      </c>
    </row>
    <row r="100" spans="6:16" x14ac:dyDescent="0.25">
      <c r="F100">
        <f t="shared" si="9"/>
        <v>90</v>
      </c>
      <c r="G100">
        <f t="shared" si="5"/>
        <v>79.432823472427515</v>
      </c>
      <c r="H100">
        <f t="shared" si="6"/>
        <v>794.32823472427515</v>
      </c>
      <c r="I100">
        <f t="shared" si="7"/>
        <v>7943.2823472427517</v>
      </c>
      <c r="J100">
        <f t="shared" si="8"/>
        <v>79432.823472427524</v>
      </c>
      <c r="N100">
        <v>79.432823472427515</v>
      </c>
      <c r="O100">
        <f>20*LOG((SQRT(1+(N100/('Operating Specs'!$C$23*1000))^2)*SQRT(1+(N100/('Operating Specs'!$C$22*1000))^2)/SQRT(1+(N100/('Operating Specs'!$C$24))^2)*Mode!$L$13))</f>
        <v>4.8090034345271988</v>
      </c>
      <c r="P100">
        <f>(ATAN(N100/('Operating Specs'!$C$23*1000))-ATAN(N100/'Operating Specs'!$C$24)-ATAN(N100/('Operating Specs'!$C$22*1000)))*180/PI()</f>
        <v>-30.614998968025382</v>
      </c>
    </row>
    <row r="101" spans="6:16" x14ac:dyDescent="0.25">
      <c r="F101">
        <f t="shared" si="9"/>
        <v>91</v>
      </c>
      <c r="G101">
        <f t="shared" si="5"/>
        <v>81.283051616409253</v>
      </c>
      <c r="H101">
        <f t="shared" si="6"/>
        <v>812.83051616409261</v>
      </c>
      <c r="I101">
        <f t="shared" si="7"/>
        <v>8128.3051616409257</v>
      </c>
      <c r="J101">
        <f t="shared" si="8"/>
        <v>81283.051616409255</v>
      </c>
      <c r="N101">
        <v>81.283051616409253</v>
      </c>
      <c r="O101">
        <f>20*LOG((SQRT(1+(N101/('Operating Specs'!$C$23*1000))^2)*SQRT(1+(N101/('Operating Specs'!$C$22*1000))^2)/SQRT(1+(N101/('Operating Specs'!$C$24))^2)*Mode!$L$13))</f>
        <v>4.7553994018165744</v>
      </c>
      <c r="P101">
        <f>(ATAN(N101/('Operating Specs'!$C$23*1000))-ATAN(N101/'Operating Specs'!$C$24)-ATAN(N101/('Operating Specs'!$C$22*1000)))*180/PI()</f>
        <v>-31.192946577833407</v>
      </c>
    </row>
    <row r="102" spans="6:16" x14ac:dyDescent="0.25">
      <c r="F102">
        <f t="shared" si="9"/>
        <v>92</v>
      </c>
      <c r="G102">
        <f t="shared" si="5"/>
        <v>83.176377110266415</v>
      </c>
      <c r="H102">
        <f t="shared" si="6"/>
        <v>831.76377110266412</v>
      </c>
      <c r="I102">
        <f t="shared" si="7"/>
        <v>8317.6377110266421</v>
      </c>
      <c r="J102">
        <f t="shared" si="8"/>
        <v>83176.377110266418</v>
      </c>
      <c r="N102">
        <v>83.176377110266415</v>
      </c>
      <c r="O102">
        <f>20*LOG((SQRT(1+(N102/('Operating Specs'!$C$23*1000))^2)*SQRT(1+(N102/('Operating Specs'!$C$22*1000))^2)/SQRT(1+(N102/('Operating Specs'!$C$24))^2)*Mode!$L$13))</f>
        <v>4.6999697047314886</v>
      </c>
      <c r="P102">
        <f>(ATAN(N102/('Operating Specs'!$C$23*1000))-ATAN(N102/'Operating Specs'!$C$24)-ATAN(N102/('Operating Specs'!$C$22*1000)))*180/PI()</f>
        <v>-31.776894721233806</v>
      </c>
    </row>
    <row r="103" spans="6:16" x14ac:dyDescent="0.25">
      <c r="F103">
        <f t="shared" si="9"/>
        <v>93</v>
      </c>
      <c r="G103">
        <f t="shared" si="5"/>
        <v>85.113803820236939</v>
      </c>
      <c r="H103">
        <f t="shared" si="6"/>
        <v>851.13803820236933</v>
      </c>
      <c r="I103">
        <f t="shared" si="7"/>
        <v>8511.3803820236935</v>
      </c>
      <c r="J103">
        <f t="shared" si="8"/>
        <v>85113.803820236935</v>
      </c>
      <c r="N103">
        <v>85.113803820236939</v>
      </c>
      <c r="O103">
        <f>20*LOG((SQRT(1+(N103/('Operating Specs'!$C$23*1000))^2)*SQRT(1+(N103/('Operating Specs'!$C$22*1000))^2)/SQRT(1+(N103/('Operating Specs'!$C$24))^2)*Mode!$L$13))</f>
        <v>4.6426765239641599</v>
      </c>
      <c r="P103">
        <f>(ATAN(N103/('Operating Specs'!$C$23*1000))-ATAN(N103/'Operating Specs'!$C$24)-ATAN(N103/('Operating Specs'!$C$22*1000)))*180/PI()</f>
        <v>-32.36665113089645</v>
      </c>
    </row>
    <row r="104" spans="6:16" x14ac:dyDescent="0.25">
      <c r="F104">
        <f t="shared" si="9"/>
        <v>94</v>
      </c>
      <c r="G104">
        <f t="shared" si="5"/>
        <v>87.096358995607346</v>
      </c>
      <c r="H104">
        <f t="shared" si="6"/>
        <v>870.96358995607341</v>
      </c>
      <c r="I104">
        <f t="shared" si="7"/>
        <v>8709.6358995607334</v>
      </c>
      <c r="J104">
        <f t="shared" si="8"/>
        <v>87096.358995607341</v>
      </c>
      <c r="N104">
        <v>87.096358995607346</v>
      </c>
      <c r="O104">
        <f>20*LOG((SQRT(1+(N104/('Operating Specs'!$C$23*1000))^2)*SQRT(1+(N104/('Operating Specs'!$C$22*1000))^2)/SQRT(1+(N104/('Operating Specs'!$C$24))^2)*Mode!$L$13))</f>
        <v>4.5834828899968594</v>
      </c>
      <c r="P104">
        <f>(ATAN(N104/('Operating Specs'!$C$23*1000))-ATAN(N104/'Operating Specs'!$C$24)-ATAN(N104/('Operating Specs'!$C$22*1000)))*180/PI()</f>
        <v>-32.962011270645469</v>
      </c>
    </row>
    <row r="105" spans="6:16" x14ac:dyDescent="0.25">
      <c r="F105">
        <f t="shared" si="9"/>
        <v>95</v>
      </c>
      <c r="G105">
        <f t="shared" si="5"/>
        <v>89.125093813373795</v>
      </c>
      <c r="H105">
        <f t="shared" si="6"/>
        <v>891.25093813373792</v>
      </c>
      <c r="I105">
        <f t="shared" si="7"/>
        <v>8912.5093813373787</v>
      </c>
      <c r="J105">
        <f t="shared" si="8"/>
        <v>89125.093813373795</v>
      </c>
      <c r="N105">
        <v>89.125093813373795</v>
      </c>
      <c r="O105">
        <f>20*LOG((SQRT(1+(N105/('Operating Specs'!$C$23*1000))^2)*SQRT(1+(N105/('Operating Specs'!$C$22*1000))^2)/SQRT(1+(N105/('Operating Specs'!$C$24))^2)*Mode!$L$13))</f>
        <v>4.5223527971344559</v>
      </c>
      <c r="P105">
        <f>(ATAN(N105/('Operating Specs'!$C$23*1000))-ATAN(N105/'Operating Specs'!$C$24)-ATAN(N105/('Operating Specs'!$C$22*1000)))*180/PI()</f>
        <v>-33.562758450318825</v>
      </c>
    </row>
    <row r="106" spans="6:16" x14ac:dyDescent="0.25">
      <c r="F106">
        <f t="shared" si="9"/>
        <v>96</v>
      </c>
      <c r="G106">
        <f t="shared" si="5"/>
        <v>91.201083935590191</v>
      </c>
      <c r="H106">
        <f t="shared" si="6"/>
        <v>912.01083935590179</v>
      </c>
      <c r="I106">
        <f t="shared" si="7"/>
        <v>9120.1083935590177</v>
      </c>
      <c r="J106">
        <f t="shared" si="8"/>
        <v>91201.083935590184</v>
      </c>
      <c r="N106">
        <v>91.201083935590191</v>
      </c>
      <c r="O106">
        <f>20*LOG((SQRT(1+(N106/('Operating Specs'!$C$23*1000))^2)*SQRT(1+(N106/('Operating Specs'!$C$22*1000))^2)/SQRT(1+(N106/('Operating Specs'!$C$24))^2)*Mode!$L$13))</f>
        <v>4.4592513182079809</v>
      </c>
      <c r="P106">
        <f>(ATAN(N106/('Operating Specs'!$C$23*1000))-ATAN(N106/'Operating Specs'!$C$24)-ATAN(N106/('Operating Specs'!$C$22*1000)))*180/PI()</f>
        <v>-34.168663994388545</v>
      </c>
    </row>
    <row r="107" spans="6:16" x14ac:dyDescent="0.25">
      <c r="F107">
        <f t="shared" si="9"/>
        <v>97</v>
      </c>
      <c r="G107">
        <f t="shared" si="5"/>
        <v>93.325430079698307</v>
      </c>
      <c r="H107">
        <f t="shared" si="6"/>
        <v>933.25430079698299</v>
      </c>
      <c r="I107">
        <f t="shared" si="7"/>
        <v>9332.5430079698308</v>
      </c>
      <c r="J107">
        <f t="shared" si="8"/>
        <v>93325.430079698301</v>
      </c>
      <c r="N107">
        <v>93.325430079698307</v>
      </c>
      <c r="O107">
        <f>20*LOG((SQRT(1+(N107/('Operating Specs'!$C$23*1000))^2)*SQRT(1+(N107/('Operating Specs'!$C$22*1000))^2)/SQRT(1+(N107/('Operating Specs'!$C$24))^2)*Mode!$L$13))</f>
        <v>4.3941447192810434</v>
      </c>
      <c r="P107">
        <f>(ATAN(N107/('Operating Specs'!$C$23*1000))-ATAN(N107/'Operating Specs'!$C$24)-ATAN(N107/('Operating Specs'!$C$22*1000)))*180/PI()</f>
        <v>-34.77948746575845</v>
      </c>
    </row>
    <row r="108" spans="6:16" x14ac:dyDescent="0.25">
      <c r="F108">
        <f t="shared" si="9"/>
        <v>98</v>
      </c>
      <c r="G108">
        <f t="shared" si="5"/>
        <v>95.499258602142746</v>
      </c>
      <c r="H108">
        <f t="shared" si="6"/>
        <v>954.99258602142754</v>
      </c>
      <c r="I108">
        <f t="shared" si="7"/>
        <v>9549.9258602142745</v>
      </c>
      <c r="J108">
        <f t="shared" si="8"/>
        <v>95499.258602142756</v>
      </c>
      <c r="N108">
        <v>95.499258602142746</v>
      </c>
      <c r="O108">
        <f>20*LOG((SQRT(1+(N108/('Operating Specs'!$C$23*1000))^2)*SQRT(1+(N108/('Operating Specs'!$C$22*1000))^2)/SQRT(1+(N108/('Operating Specs'!$C$24))^2)*Mode!$L$13))</f>
        <v>4.3270005736554751</v>
      </c>
      <c r="P108">
        <f>(ATAN(N108/('Operating Specs'!$C$23*1000))-ATAN(N108/'Operating Specs'!$C$24)-ATAN(N108/('Operating Specs'!$C$22*1000)))*180/PI()</f>
        <v>-35.394976945754486</v>
      </c>
    </row>
    <row r="109" spans="6:16" x14ac:dyDescent="0.25">
      <c r="F109">
        <f t="shared" si="9"/>
        <v>99</v>
      </c>
      <c r="G109">
        <f t="shared" si="5"/>
        <v>97.7237220955802</v>
      </c>
      <c r="H109">
        <f t="shared" si="6"/>
        <v>977.23722095580194</v>
      </c>
      <c r="I109">
        <f t="shared" si="7"/>
        <v>9772.3722095580197</v>
      </c>
      <c r="J109">
        <f t="shared" si="8"/>
        <v>97723.722095580189</v>
      </c>
      <c r="N109">
        <v>97.7237220955802</v>
      </c>
      <c r="O109">
        <f>20*LOG((SQRT(1+(N109/('Operating Specs'!$C$23*1000))^2)*SQRT(1+(N109/('Operating Specs'!$C$22*1000))^2)/SQRT(1+(N109/('Operating Specs'!$C$24))^2)*Mode!$L$13))</f>
        <v>4.2577878744436362</v>
      </c>
      <c r="P109">
        <f>(ATAN(N109/('Operating Specs'!$C$23*1000))-ATAN(N109/'Operating Specs'!$C$24)-ATAN(N109/('Operating Specs'!$C$22*1000)))*180/PI()</f>
        <v>-36.014869370885535</v>
      </c>
    </row>
    <row r="110" spans="6:16" x14ac:dyDescent="0.25">
      <c r="N110">
        <v>100</v>
      </c>
      <c r="O110">
        <f>20*LOG((SQRT(1+(N110/('Operating Specs'!$C$23*1000))^2)*SQRT(1+(N110/('Operating Specs'!$C$22*1000))^2)/SQRT(1+(N110/('Operating Specs'!$C$24))^2)*Mode!$L$13))</f>
        <v>4.1864771449523266</v>
      </c>
      <c r="P110">
        <f>(ATAN(N110/('Operating Specs'!$C$23*1000))-ATAN(N110/'Operating Specs'!$C$24)-ATAN(N110/('Operating Specs'!$C$22*1000)))*180/PI()</f>
        <v>-36.638890926484791</v>
      </c>
    </row>
    <row r="111" spans="6:16" x14ac:dyDescent="0.25">
      <c r="N111">
        <v>102.32929922807541</v>
      </c>
      <c r="O111">
        <f>20*LOG((SQRT(1+(N111/('Operating Specs'!$C$23*1000))^2)*SQRT(1+(N111/('Operating Specs'!$C$22*1000))^2)/SQRT(1+(N111/('Operating Specs'!$C$24))^2)*Mode!$L$13))</f>
        <v>4.1130405461089552</v>
      </c>
      <c r="P111">
        <f>(ATAN(N111/('Operating Specs'!$C$23*1000))-ATAN(N111/'Operating Specs'!$C$24)-ATAN(N111/('Operating Specs'!$C$22*1000)))*180/PI()</f>
        <v>-37.266757496845898</v>
      </c>
    </row>
    <row r="112" spans="6:16" x14ac:dyDescent="0.25">
      <c r="N112">
        <v>104.71285480508993</v>
      </c>
      <c r="O112">
        <f>20*LOG((SQRT(1+(N112/('Operating Specs'!$C$23*1000))^2)*SQRT(1+(N112/('Operating Specs'!$C$22*1000))^2)/SQRT(1+(N112/('Operating Specs'!$C$24))^2)*Mode!$L$13))</f>
        <v>4.0374519801535795</v>
      </c>
      <c r="P112">
        <f>(ATAN(N112/('Operating Specs'!$C$23*1000))-ATAN(N112/'Operating Specs'!$C$24)-ATAN(N112/('Operating Specs'!$C$22*1000)))*180/PI()</f>
        <v>-37.898175170958993</v>
      </c>
    </row>
    <row r="113" spans="14:16" x14ac:dyDescent="0.25">
      <c r="N113">
        <v>107.15193052376063</v>
      </c>
      <c r="O113">
        <f>20*LOG((SQRT(1+(N113/('Operating Specs'!$C$23*1000))^2)*SQRT(1+(N113/('Operating Specs'!$C$22*1000))^2)/SQRT(1+(N113/('Operating Specs'!$C$24))^2)*Mode!$L$13))</f>
        <v>3.959687189824094</v>
      </c>
      <c r="P113">
        <f>(ATAN(N113/('Operating Specs'!$C$23*1000))-ATAN(N113/'Operating Specs'!$C$24)-ATAN(N113/('Operating Specs'!$C$22*1000)))*180/PI()</f>
        <v>-38.532840802415691</v>
      </c>
    </row>
    <row r="114" spans="14:16" x14ac:dyDescent="0.25">
      <c r="N114">
        <v>109.64781961431846</v>
      </c>
      <c r="O114">
        <f>20*LOG((SQRT(1+(N114/('Operating Specs'!$C$23*1000))^2)*SQRT(1+(N114/('Operating Specs'!$C$22*1000))^2)/SQRT(1+(N114/('Operating Specs'!$C$24))^2)*Mode!$L$13))</f>
        <v>3.8797238522724249</v>
      </c>
      <c r="P114">
        <f>(ATAN(N114/('Operating Specs'!$C$23*1000))-ATAN(N114/'Operating Specs'!$C$24)-ATAN(N114/('Operating Specs'!$C$22*1000)))*180/PI()</f>
        <v>-39.170442621527421</v>
      </c>
    </row>
    <row r="115" spans="14:16" x14ac:dyDescent="0.25">
      <c r="N115">
        <v>112.20184543019631</v>
      </c>
      <c r="O115">
        <f>20*LOG((SQRT(1+(N115/('Operating Specs'!$C$23*1000))^2)*SQRT(1+(N115/('Operating Specs'!$C$22*1000))^2)/SQRT(1+(N115/('Operating Specs'!$C$24))^2)*Mode!$L$13))</f>
        <v>3.7975416669716928</v>
      </c>
      <c r="P115">
        <f>(ATAN(N115/('Operating Specs'!$C$23*1000))-ATAN(N115/'Operating Specs'!$C$24)-ATAN(N115/('Operating Specs'!$C$22*1000)))*180/PI()</f>
        <v>-39.810660897164603</v>
      </c>
    </row>
    <row r="116" spans="14:16" x14ac:dyDescent="0.25">
      <c r="N116">
        <v>114.81536214968821</v>
      </c>
      <c r="O116">
        <f>20*LOG((SQRT(1+(N116/('Operating Specs'!$C$23*1000))^2)*SQRT(1+(N116/('Operating Specs'!$C$22*1000))^2)/SQRT(1+(N116/('Operating Specs'!$C$24))^2)*Mode!$L$13))</f>
        <v>3.7131224369048974</v>
      </c>
      <c r="P116">
        <f>(ATAN(N116/('Operating Specs'!$C$23*1000))-ATAN(N116/'Operating Specs'!$C$24)-ATAN(N116/('Operating Specs'!$C$22*1000)))*180/PI()</f>
        <v>-40.453168645304736</v>
      </c>
    </row>
    <row r="117" spans="14:16" x14ac:dyDescent="0.25">
      <c r="N117">
        <v>117.48975549395288</v>
      </c>
      <c r="O117">
        <f>20*LOG((SQRT(1+(N117/('Operating Specs'!$C$23*1000))^2)*SQRT(1+(N117/('Operating Specs'!$C$22*1000))^2)/SQRT(1+(N117/('Operating Specs'!$C$24))^2)*Mode!$L$13))</f>
        <v>3.6264501423661062</v>
      </c>
      <c r="P117">
        <f>(ATAN(N117/('Operating Specs'!$C$23*1000))-ATAN(N117/'Operating Specs'!$C$24)-ATAN(N117/('Operating Specs'!$C$22*1000)))*180/PI()</f>
        <v>-41.097632380774186</v>
      </c>
    </row>
    <row r="118" spans="14:16" x14ac:dyDescent="0.25">
      <c r="N118">
        <v>120.22644346174121</v>
      </c>
      <c r="O118">
        <f>20*LOG((SQRT(1+(N118/('Operating Specs'!$C$23*1000))^2)*SQRT(1+(N118/('Operating Specs'!$C$22*1000))^2)/SQRT(1+(N118/('Operating Specs'!$C$24))^2)*Mode!$L$13))</f>
        <v>3.5375110067548126</v>
      </c>
      <c r="P118">
        <f>(ATAN(N118/('Operating Specs'!$C$23*1000))-ATAN(N118/'Operating Specs'!$C$24)-ATAN(N118/('Operating Specs'!$C$22*1000)))*180/PI()</f>
        <v>-41.743712908192656</v>
      </c>
    </row>
    <row r="119" spans="14:16" x14ac:dyDescent="0.25">
      <c r="N119">
        <v>123.02687708123807</v>
      </c>
      <c r="O119">
        <f>20*LOG((SQRT(1+(N119/('Operating Specs'!$C$23*1000))^2)*SQRT(1+(N119/('Operating Specs'!$C$22*1000))^2)/SQRT(1+(N119/('Operating Specs'!$C$24))^2)*Mode!$L$13))</f>
        <v>3.4462935538025317</v>
      </c>
      <c r="P119">
        <f>(ATAN(N119/('Operating Specs'!$C$23*1000))-ATAN(N119/'Operating Specs'!$C$24)-ATAN(N119/('Operating Specs'!$C$22*1000)))*180/PI()</f>
        <v>-42.391066147688704</v>
      </c>
    </row>
    <row r="120" spans="14:16" x14ac:dyDescent="0.25">
      <c r="N120">
        <v>125.89254117941661</v>
      </c>
      <c r="O120">
        <f>20*LOG((SQRT(1+(N120/('Operating Specs'!$C$23*1000))^2)*SQRT(1+(N120/('Operating Specs'!$C$22*1000))^2)/SQRT(1+(N120/('Operating Specs'!$C$24))^2)*Mode!$L$13))</f>
        <v>3.3527886557371049</v>
      </c>
      <c r="P120">
        <f>(ATAN(N120/('Operating Specs'!$C$23*1000))-ATAN(N120/'Operating Specs'!$C$24)-ATAN(N120/('Operating Specs'!$C$22*1000)))*180/PI()</f>
        <v>-43.039343990556624</v>
      </c>
    </row>
    <row r="121" spans="14:16" x14ac:dyDescent="0.25">
      <c r="N121">
        <v>128.82495516931328</v>
      </c>
      <c r="O121">
        <f>20*LOG((SQRT(1+(N121/('Operating Specs'!$C$23*1000))^2)*SQRT(1+(N121/('Operating Specs'!$C$22*1000))^2)/SQRT(1+(N121/('Operating Specs'!$C$24))^2)*Mode!$L$13))</f>
        <v>3.2569895719640822</v>
      </c>
      <c r="P121">
        <f>(ATAN(N121/('Operating Specs'!$C$23*1000))-ATAN(N121/'Operating Specs'!$C$24)-ATAN(N121/('Operating Specs'!$C$22*1000)))*180/PI()</f>
        <v>-43.688195179677358</v>
      </c>
    </row>
    <row r="122" spans="14:16" x14ac:dyDescent="0.25">
      <c r="N122">
        <v>131.82567385564056</v>
      </c>
      <c r="O122">
        <f>20*LOG((SQRT(1+(N122/('Operating Specs'!$C$23*1000))^2)*SQRT(1+(N122/('Operating Specs'!$C$22*1000))^2)/SQRT(1+(N122/('Operating Specs'!$C$24))^2)*Mode!$L$13))</f>
        <v>3.1588919779245224</v>
      </c>
      <c r="P122">
        <f>(ATAN(N122/('Operating Specs'!$C$23*1000))-ATAN(N122/'Operating Specs'!$C$24)-ATAN(N122/('Operating Specs'!$C$22*1000)))*180/PI()</f>
        <v>-44.337266209235395</v>
      </c>
    </row>
    <row r="123" spans="14:16" x14ac:dyDescent="0.25">
      <c r="N123">
        <v>134.89628825916523</v>
      </c>
      <c r="O123">
        <f>20*LOG((SQRT(1+(N123/('Operating Specs'!$C$23*1000))^2)*SQRT(1+(N123/('Operating Specs'!$C$22*1000))^2)/SQRT(1+(N123/('Operating Specs'!$C$24))^2)*Mode!$L$13))</f>
        <v>3.0584939838737024</v>
      </c>
      <c r="P123">
        <f>(ATAN(N123/('Operating Specs'!$C$23*1000))-ATAN(N123/'Operating Specs'!$C$24)-ATAN(N123/('Operating Specs'!$C$22*1000)))*180/PI()</f>
        <v>-44.986202238033698</v>
      </c>
    </row>
    <row r="124" spans="14:16" x14ac:dyDescent="0.25">
      <c r="N124">
        <v>138.03842646028832</v>
      </c>
      <c r="O124">
        <f>20*LOG((SQRT(1+(N124/('Operating Specs'!$C$23*1000))^2)*SQRT(1+(N124/('Operating Specs'!$C$22*1000))^2)/SQRT(1+(N124/('Operating Specs'!$C$24))^2)*Mode!$L$13))</f>
        <v>2.9557961434145392</v>
      </c>
      <c r="P124">
        <f>(ATAN(N124/('Operating Specs'!$C$23*1000))-ATAN(N124/'Operating Specs'!$C$24)-ATAN(N124/('Operating Specs'!$C$22*1000)))*180/PI()</f>
        <v>-45.634648010546648</v>
      </c>
    </row>
    <row r="125" spans="14:16" x14ac:dyDescent="0.25">
      <c r="N125">
        <v>141.25375446227523</v>
      </c>
      <c r="O125">
        <f>20*LOG((SQRT(1+(N125/('Operating Specs'!$C$23*1000))^2)*SQRT(1+(N125/('Operating Specs'!$C$22*1000))^2)/SQRT(1+(N125/('Operating Specs'!$C$24))^2)*Mode!$L$13))</f>
        <v>2.8508014517108564</v>
      </c>
      <c r="P125">
        <f>(ATAN(N125/('Operating Specs'!$C$23*1000))-ATAN(N125/'Operating Specs'!$C$24)-ATAN(N125/('Operating Specs'!$C$22*1000)))*180/PI()</f>
        <v>-46.282248779757033</v>
      </c>
    </row>
    <row r="126" spans="14:16" x14ac:dyDescent="0.25">
      <c r="N126">
        <v>144.54397707459253</v>
      </c>
      <c r="O126">
        <f>20*LOG((SQRT(1+(N126/('Operating Specs'!$C$23*1000))^2)*SQRT(1+(N126/('Operating Specs'!$C$22*1000))^2)/SQRT(1+(N126/('Operating Specs'!$C$24))^2)*Mode!$L$13))</f>
        <v>2.7435153333987876</v>
      </c>
      <c r="P126">
        <f>(ATAN(N126/('Operating Specs'!$C$23*1000))-ATAN(N126/'Operating Specs'!$C$24)-ATAN(N126/('Operating Specs'!$C$22*1000)))*180/PI()</f>
        <v>-46.928651225801353</v>
      </c>
    </row>
    <row r="127" spans="14:16" x14ac:dyDescent="0.25">
      <c r="N127">
        <v>147.91083881682053</v>
      </c>
      <c r="O127">
        <f>20*LOG((SQRT(1+(N127/('Operating Specs'!$C$23*1000))^2)*SQRT(1+(N127/('Operating Specs'!$C$22*1000))^2)/SQRT(1+(N127/('Operating Specs'!$C$24))^2)*Mode!$L$13))</f>
        <v>2.6339456203068519</v>
      </c>
      <c r="P127">
        <f>(ATAN(N127/('Operating Specs'!$C$23*1000))-ATAN(N127/'Operating Specs'!$C$24)-ATAN(N127/('Operating Specs'!$C$22*1000)))*180/PI()</f>
        <v>-47.573504364496635</v>
      </c>
    </row>
    <row r="128" spans="14:16" x14ac:dyDescent="0.25">
      <c r="N128">
        <v>151.35612484362056</v>
      </c>
      <c r="O128">
        <f>20*LOG((SQRT(1+(N128/('Operating Specs'!$C$23*1000))^2)*SQRT(1+(N128/('Operating Specs'!$C$22*1000))^2)/SQRT(1+(N128/('Operating Specs'!$C$24))^2)*Mode!$L$13))</f>
        <v>2.5221025191862863</v>
      </c>
      <c r="P128">
        <f>(ATAN(N128/('Operating Specs'!$C$23*1000))-ATAN(N128/'Operating Specs'!$C$24)-ATAN(N128/('Operating Specs'!$C$22*1000)))*180/PI()</f>
        <v>-48.216460439942843</v>
      </c>
    </row>
    <row r="129" spans="14:16" x14ac:dyDescent="0.25">
      <c r="N129">
        <v>154.88166189124789</v>
      </c>
      <c r="O129">
        <f>20*LOG((SQRT(1+(N129/('Operating Specs'!$C$23*1000))^2)*SQRT(1+(N129/('Operating Specs'!$C$22*1000))^2)/SQRT(1+(N129/('Operating Specs'!$C$24))^2)*Mode!$L$13))</f>
        <v>2.4079985697408817</v>
      </c>
      <c r="P129">
        <f>(ATAN(N129/('Operating Specs'!$C$23*1000))-ATAN(N129/'Operating Specs'!$C$24)-ATAN(N129/('Operating Specs'!$C$22*1000)))*180/PI()</f>
        <v>-48.857175795582741</v>
      </c>
    </row>
    <row r="130" spans="14:16" x14ac:dyDescent="0.25">
      <c r="N130">
        <v>158.48931924611108</v>
      </c>
      <c r="O130">
        <f>20*LOG((SQRT(1+(N130/('Operating Specs'!$C$23*1000))^2)*SQRT(1+(N130/('Operating Specs'!$C$22*1000))^2)/SQRT(1+(N130/('Operating Specs'!$C$24))^2)*Mode!$L$13))</f>
        <v>2.291648593329024</v>
      </c>
      <c r="P130">
        <f>(ATAN(N130/('Operating Specs'!$C$23*1000))-ATAN(N130/'Operating Specs'!$C$24)-ATAN(N130/('Operating Specs'!$C$22*1000)))*180/PI()</f>
        <v>-49.495311718355197</v>
      </c>
    </row>
    <row r="131" spans="14:16" x14ac:dyDescent="0.25">
      <c r="N131">
        <v>162.1810097358927</v>
      </c>
      <c r="O131">
        <f>20*LOG((SQRT(1+(N131/('Operating Specs'!$C$23*1000))^2)*SQRT(1+(N131/('Operating Specs'!$C$22*1000))^2)/SQRT(1+(N131/('Operating Specs'!$C$24))^2)*Mode!$L$13))</f>
        <v>2.1730696327883141</v>
      </c>
      <c r="P131">
        <f>(ATAN(N131/('Operating Specs'!$C$23*1000))-ATAN(N131/'Operating Specs'!$C$24)-ATAN(N131/('Operating Specs'!$C$22*1000)))*180/PI()</f>
        <v>-50.130535250890389</v>
      </c>
    </row>
    <row r="132" spans="14:16" x14ac:dyDescent="0.25">
      <c r="N132">
        <v>165.95869074375574</v>
      </c>
      <c r="O132">
        <f>20*LOG((SQRT(1+(N132/('Operating Specs'!$C$23*1000))^2)*SQRT(1+(N132/('Operating Specs'!$C$22*1000))^2)/SQRT(1+(N132/('Operating Specs'!$C$24))^2)*Mode!$L$13))</f>
        <v>2.0522808839043987</v>
      </c>
      <c r="P132">
        <f>(ATAN(N132/('Operating Specs'!$C$23*1000))-ATAN(N132/'Operating Specs'!$C$24)-ATAN(N132/('Operating Specs'!$C$22*1000)))*180/PI()</f>
        <v>-50.762519967064001</v>
      </c>
    </row>
    <row r="133" spans="14:16" x14ac:dyDescent="0.25">
      <c r="N133">
        <v>169.8243652461741</v>
      </c>
      <c r="O133">
        <f>20*LOG((SQRT(1+(N133/('Operating Specs'!$C$23*1000))^2)*SQRT(1+(N133/('Operating Specs'!$C$22*1000))^2)/SQRT(1+(N133/('Operating Specs'!$C$24))^2)*Mode!$L$13))</f>
        <v>1.929303619109074</v>
      </c>
      <c r="P133">
        <f>(ATAN(N133/('Operating Specs'!$C$23*1000))-ATAN(N133/'Operating Specs'!$C$24)-ATAN(N133/('Operating Specs'!$C$22*1000)))*180/PI()</f>
        <v>-51.390946706641678</v>
      </c>
    </row>
    <row r="134" spans="14:16" x14ac:dyDescent="0.25">
      <c r="N134">
        <v>173.78008287493719</v>
      </c>
      <c r="O134">
        <f>20*LOG((SQRT(1+(N134/('Operating Specs'!$C$23*1000))^2)*SQRT(1+(N134/('Operating Specs'!$C$22*1000))^2)/SQRT(1+(N134/('Operating Specs'!$C$24))^2)*Mode!$L$13))</f>
        <v>1.8041611040477741</v>
      </c>
      <c r="P134">
        <f>(ATAN(N134/('Operating Specs'!$C$23*1000))-ATAN(N134/'Operating Specs'!$C$24)-ATAN(N134/('Operating Specs'!$C$22*1000)))*180/PI()</f>
        <v>-52.01550426520064</v>
      </c>
    </row>
    <row r="135" spans="14:16" x14ac:dyDescent="0.25">
      <c r="N135">
        <v>177.82794100389191</v>
      </c>
      <c r="O135">
        <f>20*LOG((SQRT(1+(N135/('Operating Specs'!$C$23*1000))^2)*SQRT(1+(N135/('Operating Specs'!$C$22*1000))^2)/SQRT(1+(N135/('Operating Specs'!$C$24))^2)*Mode!$L$13))</f>
        <v>1.6768785077029236</v>
      </c>
      <c r="P135">
        <f>(ATAN(N135/('Operating Specs'!$C$23*1000))-ATAN(N135/'Operating Specs'!$C$24)-ATAN(N135/('Operating Specs'!$C$22*1000)))*180/PI()</f>
        <v>-52.635890036002095</v>
      </c>
    </row>
    <row r="136" spans="14:16" x14ac:dyDescent="0.25">
      <c r="N136">
        <v>181.97008586099795</v>
      </c>
      <c r="O136">
        <f>20*LOG((SQRT(1+(N136/('Operating Specs'!$C$23*1000))^2)*SQRT(1+(N136/('Operating Specs'!$C$22*1000))^2)/SQRT(1+(N136/('Operating Specs'!$C$24))^2)*Mode!$L$13))</f>
        <v>1.5474828067962474</v>
      </c>
      <c r="P136">
        <f>(ATAN(N136/('Operating Specs'!$C$23*1000))-ATAN(N136/'Operating Specs'!$C$24)-ATAN(N136/('Operating Specs'!$C$22*1000)))*180/PI()</f>
        <v>-53.251810600999505</v>
      </c>
    </row>
    <row r="137" spans="14:16" x14ac:dyDescent="0.25">
      <c r="N137">
        <v>186.20871366628631</v>
      </c>
      <c r="O137">
        <f>20*LOG((SQRT(1+(N137/('Operating Specs'!$C$23*1000))^2)*SQRT(1+(N137/('Operating Specs'!$C$22*1000))^2)/SQRT(1+(N137/('Operating Specs'!$C$24))^2)*Mode!$L$13))</f>
        <v>1.4160026852205339</v>
      </c>
      <c r="P137">
        <f>(ATAN(N137/('Operating Specs'!$C$23*1000))-ATAN(N137/'Operating Specs'!$C$24)-ATAN(N137/('Operating Specs'!$C$22*1000)))*180/PI()</f>
        <v>-53.862982268693237</v>
      </c>
    </row>
    <row r="138" spans="14:16" x14ac:dyDescent="0.25">
      <c r="N138">
        <v>190.54607179632424</v>
      </c>
      <c r="O138">
        <f>20*LOG((SQRT(1+(N138/('Operating Specs'!$C$23*1000))^2)*SQRT(1+(N138/('Operating Specs'!$C$22*1000))^2)/SQRT(1+(N138/('Operating Specs'!$C$24))^2)*Mode!$L$13))</f>
        <v>1.2824684292689181</v>
      </c>
      <c r="P138">
        <f>(ATAN(N138/('Operating Specs'!$C$23*1000))-ATAN(N138/'Operating Specs'!$C$24)-ATAN(N138/('Operating Specs'!$C$22*1000)))*180/PI()</f>
        <v>-54.469131557076153</v>
      </c>
    </row>
    <row r="139" spans="14:16" x14ac:dyDescent="0.25">
      <c r="N139">
        <v>194.98445997580404</v>
      </c>
      <c r="O139">
        <f>20*LOG((SQRT(1+(N139/('Operating Specs'!$C$23*1000))^2)*SQRT(1+(N139/('Operating Specs'!$C$22*1000))^2)/SQRT(1+(N139/('Operating Specs'!$C$24))^2)*Mode!$L$13))</f>
        <v>1.1469118194380556</v>
      </c>
      <c r="P139">
        <f>(ATAN(N139/('Operating Specs'!$C$23*1000))-ATAN(N139/'Operating Specs'!$C$24)-ATAN(N139/('Operating Specs'!$C$22*1000)))*180/PI()</f>
        <v>-55.069995620445845</v>
      </c>
    </row>
    <row r="140" spans="14:16" x14ac:dyDescent="0.25">
      <c r="N140">
        <v>199.52623149688745</v>
      </c>
      <c r="O140">
        <f>20*LOG((SQRT(1+(N140/('Operating Specs'!$C$23*1000))^2)*SQRT(1+(N140/('Operating Specs'!$C$22*1000))^2)/SQRT(1+(N140/('Operating Specs'!$C$24))^2)*Mode!$L$13))</f>
        <v>1.0093660195806202</v>
      </c>
      <c r="P140">
        <f>(ATAN(N140/('Operating Specs'!$C$23*1000))-ATAN(N140/'Operating Specs'!$C$24)-ATAN(N140/('Operating Specs'!$C$22*1000)))*180/PI()</f>
        <v>-55.665322619383268</v>
      </c>
    </row>
    <row r="141" spans="14:16" x14ac:dyDescent="0.25">
      <c r="N141">
        <v>204.17379446695239</v>
      </c>
      <c r="O141">
        <f>20*LOG((SQRT(1+(N141/('Operating Specs'!$C$23*1000))^2)*SQRT(1+(N141/('Operating Specs'!$C$22*1000))^2)/SQRT(1+(N141/('Operating Specs'!$C$24))^2)*Mode!$L$13))</f>
        <v>0.86986546417301569</v>
      </c>
      <c r="P141">
        <f>(ATAN(N141/('Operating Specs'!$C$23*1000))-ATAN(N141/'Operating Specs'!$C$24)-ATAN(N141/('Operating Specs'!$C$22*1000)))*180/PI()</f>
        <v>-56.254872033704146</v>
      </c>
    </row>
    <row r="142" spans="14:16" x14ac:dyDescent="0.25">
      <c r="N142">
        <v>208.92961308540333</v>
      </c>
      <c r="O142">
        <f>20*LOG((SQRT(1+(N142/('Operating Specs'!$C$23*1000))^2)*SQRT(1+(N142/('Operating Specs'!$C$22*1000))^2)/SQRT(1+(N142/('Operating Specs'!$C$24))^2)*Mode!$L$13))</f>
        <v>0.72844574444661736</v>
      </c>
      <c r="P142">
        <f>(ATAN(N142/('Operating Specs'!$C$23*1000))-ATAN(N142/'Operating Specs'!$C$24)-ATAN(N142/('Operating Specs'!$C$22*1000)))*180/PI()</f>
        <v>-56.838414918674765</v>
      </c>
    </row>
    <row r="143" spans="14:16" x14ac:dyDescent="0.25">
      <c r="N143">
        <v>213.79620895022259</v>
      </c>
      <c r="O143">
        <f>20*LOG((SQRT(1+(N143/('Operating Specs'!$C$23*1000))^2)*SQRT(1+(N143/('Operating Specs'!$C$22*1000))^2)/SQRT(1+(N143/('Operating Specs'!$C$24))^2)*Mode!$L$13))</f>
        <v>0.58514349410590172</v>
      </c>
      <c r="P143">
        <f>(ATAN(N143/('Operating Specs'!$C$23*1000))-ATAN(N143/'Operating Specs'!$C$24)-ATAN(N143/('Operating Specs'!$C$22*1000)))*180/PI()</f>
        <v>-57.415734105240524</v>
      </c>
    </row>
    <row r="144" spans="14:16" x14ac:dyDescent="0.25">
      <c r="N144">
        <v>218.77616239495458</v>
      </c>
      <c r="O144">
        <f>20*LOG((SQRT(1+(N144/('Operating Specs'!$C$23*1000))^2)*SQRT(1+(N144/('Operating Specs'!$C$22*1000))^2)/SQRT(1+(N144/('Operating Specs'!$C$24))^2)*Mode!$L$13))</f>
        <v>0.43999627532517394</v>
      </c>
      <c r="P144">
        <f>(ATAN(N144/('Operating Specs'!$C$23*1000))-ATAN(N144/'Operating Specs'!$C$24)-ATAN(N144/('Operating Specs'!$C$22*1000)))*180/PI()</f>
        <v>-57.986624345439672</v>
      </c>
    </row>
    <row r="145" spans="14:16" x14ac:dyDescent="0.25">
      <c r="N145">
        <v>223.87211385683327</v>
      </c>
      <c r="O145">
        <f>20*LOG((SQRT(1+(N145/('Operating Specs'!$C$23*1000))^2)*SQRT(1+(N145/('Operating Specs'!$C$22*1000))^2)/SQRT(1+(N145/('Operating Specs'!$C$24))^2)*Mode!$L$13))</f>
        <v>0.29304246567848019</v>
      </c>
      <c r="P145">
        <f>(ATAN(N145/('Operating Specs'!$C$23*1000))-ATAN(N145/'Operating Specs'!$C$24)-ATAN(N145/('Operating Specs'!$C$22*1000)))*180/PI()</f>
        <v>-58.550892404561957</v>
      </c>
    </row>
    <row r="146" spans="14:16" x14ac:dyDescent="0.25">
      <c r="N146">
        <v>229.08676527677656</v>
      </c>
      <c r="O146">
        <f>20*LOG((SQRT(1+(N146/('Operating Specs'!$C$23*1000))^2)*SQRT(1+(N146/('Operating Specs'!$C$22*1000))^2)/SQRT(1+(N146/('Operating Specs'!$C$24))^2)*Mode!$L$13))</f>
        <v>0.14432114661512407</v>
      </c>
      <c r="P146">
        <f>(ATAN(N146/('Operating Specs'!$C$23*1000))-ATAN(N146/'Operating Specs'!$C$24)-ATAN(N146/('Operating Specs'!$C$22*1000)))*180/PI()</f>
        <v>-59.108357101959633</v>
      </c>
    </row>
    <row r="147" spans="14:16" x14ac:dyDescent="0.25">
      <c r="N147">
        <v>234.42288153199144</v>
      </c>
      <c r="O147">
        <f>20*LOG((SQRT(1+(N147/('Operating Specs'!$C$23*1000))^2)*SQRT(1+(N147/('Operating Specs'!$C$22*1000))^2)/SQRT(1+(N147/('Operating Specs'!$C$24))^2)*Mode!$L$13))</f>
        <v>-6.128005952922495E-3</v>
      </c>
      <c r="P147">
        <f>(ATAN(N147/('Operating Specs'!$C$23*1000))-ATAN(N147/'Operating Specs'!$C$24)-ATAN(N147/('Operating Specs'!$C$22*1000)))*180/PI()</f>
        <v>-59.65884930272388</v>
      </c>
    </row>
    <row r="148" spans="14:16" x14ac:dyDescent="0.25">
      <c r="N148">
        <v>239.88329190194824</v>
      </c>
      <c r="O148">
        <f>20*LOG((SQRT(1+(N148/('Operating Specs'!$C$23*1000))^2)*SQRT(1+(N148/('Operating Specs'!$C$22*1000))^2)/SQRT(1+(N148/('Operating Specs'!$C$24))^2)*Mode!$L$13))</f>
        <v>-0.15826482843429315</v>
      </c>
      <c r="P148">
        <f>(ATAN(N148/('Operating Specs'!$C$23*1000))-ATAN(N148/'Operating Specs'!$C$24)-ATAN(N148/('Operating Specs'!$C$22*1000)))*180/PI()</f>
        <v>-60.202211862702846</v>
      </c>
    </row>
    <row r="149" spans="14:16" x14ac:dyDescent="0.25">
      <c r="N149">
        <v>245.47089156850217</v>
      </c>
      <c r="O149">
        <f>20*LOG((SQRT(1+(N149/('Operating Specs'!$C$23*1000))^2)*SQRT(1+(N149/('Operating Specs'!$C$22*1000))^2)/SQRT(1+(N149/('Operating Specs'!$C$24))^2)*Mode!$L$13))</f>
        <v>-0.31204877324618646</v>
      </c>
      <c r="P149">
        <f>(ATAN(N149/('Operating Specs'!$C$23*1000))-ATAN(N149/'Operating Specs'!$C$24)-ATAN(N149/('Operating Specs'!$C$22*1000)))*180/PI()</f>
        <v>-60.738299529556308</v>
      </c>
    </row>
    <row r="150" spans="14:16" x14ac:dyDescent="0.25">
      <c r="N150">
        <v>251.18864315095712</v>
      </c>
      <c r="O150">
        <f>20*LOG((SQRT(1+(N150/('Operating Specs'!$C$23*1000))^2)*SQRT(1+(N150/('Operating Specs'!$C$22*1000))^2)/SQRT(1+(N150/('Operating Specs'!$C$24))^2)*Mode!$L$13))</f>
        <v>-0.46743900899334112</v>
      </c>
      <c r="P150">
        <f>(ATAN(N150/('Operating Specs'!$C$23*1000))-ATAN(N150/'Operating Specs'!$C$24)-ATAN(N150/('Operating Specs'!$C$22*1000)))*180/PI()</f>
        <v>-61.266978802718903</v>
      </c>
    </row>
    <row r="151" spans="14:16" x14ac:dyDescent="0.25">
      <c r="N151">
        <v>257.03957827688544</v>
      </c>
      <c r="O151">
        <f>20*LOG((SQRT(1+(N151/('Operating Specs'!$C$23*1000))^2)*SQRT(1+(N151/('Operating Specs'!$C$22*1000))^2)/SQRT(1+(N151/('Operating Specs'!$C$24))^2)*Mode!$L$13))</f>
        <v>-0.62439451677747881</v>
      </c>
      <c r="P151">
        <f>(ATAN(N151/('Operating Specs'!$C$23*1000))-ATAN(N151/'Operating Specs'!$C$24)-ATAN(N151/('Operating Specs'!$C$22*1000)))*180/PI()</f>
        <v>-61.78812775527777</v>
      </c>
    </row>
    <row r="152" spans="14:16" x14ac:dyDescent="0.25">
      <c r="N152">
        <v>263.0267991895372</v>
      </c>
      <c r="O152">
        <f>20*LOG((SQRT(1+(N152/('Operating Specs'!$C$23*1000))^2)*SQRT(1+(N152/('Operating Specs'!$C$22*1000))^2)/SQRT(1+(N152/('Operating Specs'!$C$24))^2)*Mode!$L$13))</f>
        <v>-0.78287418232940853</v>
      </c>
      <c r="P152">
        <f>(ATAN(N152/('Operating Specs'!$C$23*1000))-ATAN(N152/'Operating Specs'!$C$24)-ATAN(N152/('Operating Specs'!$C$22*1000)))*180/PI()</f>
        <v>-62.301635820864369</v>
      </c>
    </row>
    <row r="153" spans="14:16" x14ac:dyDescent="0.25">
      <c r="N153">
        <v>269.15348039269054</v>
      </c>
      <c r="O153">
        <f>20*LOG((SQRT(1+(N153/('Operating Specs'!$C$23*1000))^2)*SQRT(1+(N153/('Operating Specs'!$C$22*1000))^2)/SQRT(1+(N153/('Operating Specs'!$C$24))^2)*Mode!$L$13))</f>
        <v>-0.94283688370779373</v>
      </c>
      <c r="P153">
        <f>(ATAN(N153/('Operating Specs'!$C$23*1000))-ATAN(N153/'Operating Specs'!$C$24)-ATAN(N153/('Operating Specs'!$C$22*1000)))*180/PI()</f>
        <v>-62.807403548716117</v>
      </c>
    </row>
    <row r="154" spans="14:16" x14ac:dyDescent="0.25">
      <c r="N154">
        <v>275.42287033381558</v>
      </c>
      <c r="O154">
        <f>20*LOG((SQRT(1+(N154/('Operating Specs'!$C$23*1000))^2)*SQRT(1+(N154/('Operating Specs'!$C$22*1000))^2)/SQRT(1+(N154/('Operating Specs'!$C$24))^2)*Mode!$L$13))</f>
        <v>-1.1042415743590921</v>
      </c>
      <c r="P154">
        <f>(ATAN(N154/('Operating Specs'!$C$23*1000))-ATAN(N154/'Operating Specs'!$C$24)-ATAN(N154/('Operating Specs'!$C$22*1000)))*180/PI()</f>
        <v>-63.30534233008327</v>
      </c>
    </row>
    <row r="155" spans="14:16" x14ac:dyDescent="0.25">
      <c r="N155">
        <v>281.83829312644428</v>
      </c>
      <c r="O155">
        <f>20*LOG((SQRT(1+(N155/('Operating Specs'!$C$23*1000))^2)*SQRT(1+(N155/('Operating Specs'!$C$22*1000))^2)/SQRT(1+(N155/('Operating Specs'!$C$24))^2)*Mode!$L$13))</f>
        <v>-1.2670473613814706</v>
      </c>
      <c r="P155">
        <f>(ATAN(N155/('Operating Specs'!$C$23*1000))-ATAN(N155/'Operating Specs'!$C$24)-ATAN(N155/('Operating Specs'!$C$22*1000)))*180/PI()</f>
        <v>-63.795374099143629</v>
      </c>
    </row>
    <row r="156" spans="14:16" x14ac:dyDescent="0.25">
      <c r="N156">
        <v>288.40315031265942</v>
      </c>
      <c r="O156">
        <f>20*LOG((SQRT(1+(N156/('Operating Specs'!$C$23*1000))^2)*SQRT(1+(N156/('Operating Specs'!$C$22*1000))^2)/SQRT(1+(N156/('Operating Specs'!$C$24))^2)*Mode!$L$13))</f>
        <v>-1.4312135788815117</v>
      </c>
      <c r="P156">
        <f>(ATAN(N156/('Operating Specs'!$C$23*1000))-ATAN(N156/'Operating Specs'!$C$24)-ATAN(N156/('Operating Specs'!$C$22*1000)))*180/PI()</f>
        <v>-64.277431011545232</v>
      </c>
    </row>
    <row r="157" spans="14:16" x14ac:dyDescent="0.25">
      <c r="N157">
        <v>295.12092266663734</v>
      </c>
      <c r="O157">
        <f>20*LOG((SQRT(1+(N157/('Operating Specs'!$C$23*1000))^2)*SQRT(1+(N157/('Operating Specs'!$C$22*1000))^2)/SQRT(1+(N157/('Operating Specs'!$C$24))^2)*Mode!$L$13))</f>
        <v>-1.596699856355746</v>
      </c>
      <c r="P157">
        <f>(ATAN(N157/('Operating Specs'!$C$23*1000))-ATAN(N157/'Operating Specs'!$C$24)-ATAN(N157/('Operating Specs'!$C$22*1000)))*180/PI()</f>
        <v>-64.751455103628075</v>
      </c>
    </row>
    <row r="158" spans="14:16" x14ac:dyDescent="0.25">
      <c r="N158">
        <v>301.99517204020032</v>
      </c>
      <c r="O158">
        <f>20*LOG((SQRT(1+(N158/('Operating Specs'!$C$23*1000))^2)*SQRT(1+(N158/('Operating Specs'!$C$22*1000))^2)/SQRT(1+(N158/('Operating Specs'!$C$24))^2)*Mode!$L$13))</f>
        <v>-1.7634661820691164</v>
      </c>
      <c r="P158">
        <f>(ATAN(N158/('Operating Specs'!$C$23*1000))-ATAN(N158/'Operating Specs'!$C$24)-ATAN(N158/('Operating Specs'!$C$22*1000)))*180/PI()</f>
        <v>-65.217397935283657</v>
      </c>
    </row>
    <row r="159" spans="14:16" x14ac:dyDescent="0.25">
      <c r="N159">
        <v>309.02954325135772</v>
      </c>
      <c r="O159">
        <f>20*LOG((SQRT(1+(N159/('Operating Specs'!$C$23*1000))^2)*SQRT(1+(N159/('Operating Specs'!$C$22*1000))^2)/SQRT(1+(N159/('Operating Specs'!$C$24))^2)*Mode!$L$13))</f>
        <v>-1.9314729614395933</v>
      </c>
      <c r="P159">
        <f>(ATAN(N159/('Operating Specs'!$C$23*1000))-ATAN(N159/'Operating Specs'!$C$24)-ATAN(N159/('Operating Specs'!$C$22*1000)))*180/PI()</f>
        <v>-65.67522021929976</v>
      </c>
    </row>
    <row r="160" spans="14:16" x14ac:dyDescent="0.25">
      <c r="N160">
        <v>316.22776601683654</v>
      </c>
      <c r="O160">
        <f>20*LOG((SQRT(1+(N160/('Operating Specs'!$C$23*1000))^2)*SQRT(1+(N160/('Operating Specs'!$C$22*1000))^2)/SQRT(1+(N160/('Operating Specs'!$C$24))^2)*Mode!$L$13))</f>
        <v>-2.1006810704714911</v>
      </c>
      <c r="P160">
        <f>(ATAN(N160/('Operating Specs'!$C$23*1000))-ATAN(N160/'Operating Specs'!$C$24)-ATAN(N160/('Operating Specs'!$C$22*1000)))*180/PI()</f>
        <v>-66.124891439908183</v>
      </c>
    </row>
    <row r="161" spans="14:16" x14ac:dyDescent="0.25">
      <c r="N161">
        <v>323.59365692962683</v>
      </c>
      <c r="O161">
        <f>20*LOG((SQRT(1+(N161/('Operating Specs'!$C$23*1000))^2)*SQRT(1+(N161/('Operating Specs'!$C$22*1000))^2)/SQRT(1+(N161/('Operating Specs'!$C$24))^2)*Mode!$L$13))</f>
        <v>-2.2710519043103856</v>
      </c>
      <c r="P161">
        <f>(ATAN(N161/('Operating Specs'!$C$23*1000))-ATAN(N161/'Operating Specs'!$C$24)-ATAN(N161/('Operating Specs'!$C$22*1000)))*180/PI()</f>
        <v>-66.566389463112941</v>
      </c>
    </row>
    <row r="162" spans="14:16" x14ac:dyDescent="0.25">
      <c r="N162">
        <v>331.13112148258955</v>
      </c>
      <c r="O162">
        <f>20*LOG((SQRT(1+(N162/('Operating Specs'!$C$23*1000))^2)*SQRT(1+(N162/('Operating Specs'!$C$22*1000))^2)/SQRT(1+(N162/('Operating Specs'!$C$24))^2)*Mode!$L$13))</f>
        <v>-2.4425474210191189</v>
      </c>
      <c r="P162">
        <f>(ATAN(N162/('Operating Specs'!$C$23*1000))-ATAN(N162/'Operating Specs'!$C$24)-ATAN(N162/('Operating Specs'!$C$22*1000)))*180/PI()</f>
        <v>-66.99970014122259</v>
      </c>
    </row>
    <row r="163" spans="14:16" x14ac:dyDescent="0.25">
      <c r="N163">
        <v>338.84415613920095</v>
      </c>
      <c r="O163">
        <f>20*LOG((SQRT(1+(N163/('Operating Specs'!$C$23*1000))^2)*SQRT(1+(N163/('Operating Specs'!$C$22*1000))^2)/SQRT(1+(N163/('Operating Specs'!$C$24))^2)*Mode!$L$13))</f>
        <v>-2.615130180697764</v>
      </c>
      <c r="P163">
        <f>(ATAN(N163/('Operating Specs'!$C$23*1000))-ATAN(N163/'Operating Specs'!$C$24)-ATAN(N163/('Operating Specs'!$C$22*1000)))*180/PI()</f>
        <v>-67.424816913851672</v>
      </c>
    </row>
    <row r="164" spans="14:16" x14ac:dyDescent="0.25">
      <c r="N164">
        <v>346.73685045252995</v>
      </c>
      <c r="O164">
        <f>20*LOG((SQRT(1+(N164/('Operating Specs'!$C$23*1000))^2)*SQRT(1+(N164/('Operating Specs'!$C$22*1000))^2)/SQRT(1+(N164/('Operating Specs'!$C$24))^2)*Mode!$L$13))</f>
        <v>-2.7887633800904048</v>
      </c>
      <c r="P164">
        <f>(ATAN(N164/('Operating Specs'!$C$23*1000))-ATAN(N164/'Operating Specs'!$C$24)-ATAN(N164/('Operating Specs'!$C$22*1000)))*180/PI()</f>
        <v>-67.841740407490889</v>
      </c>
    </row>
    <row r="165" spans="14:16" x14ac:dyDescent="0.25">
      <c r="N165">
        <v>354.81338923357373</v>
      </c>
      <c r="O165">
        <f>20*LOG((SQRT(1+(N165/('Operating Specs'!$C$23*1000))^2)*SQRT(1+(N165/('Operating Specs'!$C$22*1000))^2)/SQRT(1+(N165/('Operating Specs'!$C$24))^2)*Mode!$L$13))</f>
        <v>-2.9634108828384846</v>
      </c>
      <c r="P165">
        <f>(ATAN(N165/('Operating Specs'!$C$23*1000))-ATAN(N165/'Operating Specs'!$C$24)-ATAN(N165/('Operating Specs'!$C$22*1000)))*180/PI()</f>
        <v>-68.250478035578567</v>
      </c>
    </row>
    <row r="166" spans="14:16" x14ac:dyDescent="0.25">
      <c r="N166">
        <v>363.07805477009953</v>
      </c>
      <c r="O166">
        <f>20*LOG((SQRT(1+(N166/('Operating Specs'!$C$23*1000))^2)*SQRT(1+(N166/('Operating Specs'!$C$22*1000))^2)/SQRT(1+(N166/('Operating Specs'!$C$24))^2)*Mode!$L$13))</f>
        <v>-3.1390372455542503</v>
      </c>
      <c r="P166">
        <f>(ATAN(N166/('Operating Specs'!$C$23*1000))-ATAN(N166/'Operating Specs'!$C$24)-ATAN(N166/('Operating Specs'!$C$22*1000)))*180/PI()</f>
        <v>-68.651043600837951</v>
      </c>
    </row>
    <row r="167" spans="14:16" x14ac:dyDescent="0.25">
      <c r="N167">
        <v>371.53522909717071</v>
      </c>
      <c r="O167">
        <f>20*LOG((SQRT(1+(N167/('Operating Specs'!$C$23*1000))^2)*SQRT(1+(N167/('Operating Specs'!$C$22*1000))^2)/SQRT(1+(N167/('Operating Specs'!$C$24))^2)*Mode!$L$13))</f>
        <v>-3.3156077398987707</v>
      </c>
      <c r="P167">
        <f>(ATAN(N167/('Operating Specs'!$C$23*1000))-ATAN(N167/'Operating Specs'!$C$24)-ATAN(N167/('Operating Specs'!$C$22*1000)))*180/PI()</f>
        <v>-69.043456901478578</v>
      </c>
    </row>
    <row r="168" spans="14:16" x14ac:dyDescent="0.25">
      <c r="N168">
        <v>380.18939632055924</v>
      </c>
      <c r="O168">
        <f>20*LOG((SQRT(1+(N168/('Operating Specs'!$C$23*1000))^2)*SQRT(1+(N168/('Operating Specs'!$C$22*1000))^2)/SQRT(1+(N168/('Operating Specs'!$C$24))^2)*Mode!$L$13))</f>
        <v>-3.4930883708574161</v>
      </c>
      <c r="P168">
        <f>(ATAN(N168/('Operating Specs'!$C$23*1000))-ATAN(N168/'Operating Specs'!$C$24)-ATAN(N168/('Operating Specs'!$C$22*1000)))*180/PI()</f>
        <v>-69.427743342696644</v>
      </c>
    </row>
    <row r="169" spans="14:16" x14ac:dyDescent="0.25">
      <c r="N169">
        <v>389.04514499427859</v>
      </c>
      <c r="O169">
        <f>20*LOG((SQRT(1+(N169/('Operating Specs'!$C$23*1000))^2)*SQRT(1+(N169/('Operating Specs'!$C$22*1000))^2)/SQRT(1+(N169/('Operating Specs'!$C$24))^2)*Mode!$L$13))</f>
        <v>-3.6714458914114125</v>
      </c>
      <c r="P169">
        <f>(ATAN(N169/('Operating Specs'!$C$23*1000))-ATAN(N169/'Operating Specs'!$C$24)-ATAN(N169/('Operating Specs'!$C$22*1000)))*180/PI()</f>
        <v>-69.803933554750444</v>
      </c>
    </row>
    <row r="170" spans="14:16" x14ac:dyDescent="0.25">
      <c r="N170">
        <v>398.10717055349511</v>
      </c>
      <c r="O170">
        <f>20*LOG((SQRT(1+(N170/('Operating Specs'!$C$23*1000))^2)*SQRT(1+(N170/('Operating Specs'!$C$22*1000))^2)/SQRT(1+(N170/('Operating Specs'!$C$24))^2)*Mode!$L$13))</f>
        <v>-3.8506478138077456</v>
      </c>
      <c r="P170">
        <f>(ATAN(N170/('Operating Specs'!$C$23*1000))-ATAN(N170/'Operating Specs'!$C$24)-ATAN(N170/('Operating Specs'!$C$22*1000)))*180/PI()</f>
        <v>-70.17206301873361</v>
      </c>
    </row>
    <row r="171" spans="14:16" x14ac:dyDescent="0.25">
      <c r="N171">
        <v>407.38027780411051</v>
      </c>
      <c r="O171">
        <f>20*LOG((SQRT(1+(N171/('Operating Specs'!$C$23*1000))^2)*SQRT(1+(N171/('Operating Specs'!$C$22*1000))^2)/SQRT(1+(N171/('Operating Specs'!$C$24))^2)*Mode!$L$13))</f>
        <v>-4.0306624176313113</v>
      </c>
      <c r="P171">
        <f>(ATAN(N171/('Operating Specs'!$C$23*1000))-ATAN(N171/'Operating Specs'!$C$24)-ATAN(N171/('Operating Specs'!$C$22*1000)))*180/PI()</f>
        <v>-70.532171701022335</v>
      </c>
    </row>
    <row r="172" spans="14:16" x14ac:dyDescent="0.25">
      <c r="N172">
        <v>416.86938347033305</v>
      </c>
      <c r="O172">
        <f>20*LOG((SQRT(1+(N172/('Operating Specs'!$C$23*1000))^2)*SQRT(1+(N172/('Operating Specs'!$C$22*1000))^2)/SQRT(1+(N172/('Operating Specs'!$C$24))^2)*Mode!$L$13))</f>
        <v>-4.2114587548828988</v>
      </c>
      <c r="P172">
        <f>(ATAN(N172/('Operating Specs'!$C$23*1000))-ATAN(N172/'Operating Specs'!$C$24)-ATAN(N172/('Operating Specs'!$C$22*1000)))*180/PI()</f>
        <v>-70.884303697233307</v>
      </c>
    </row>
    <row r="173" spans="14:16" x14ac:dyDescent="0.25">
      <c r="N173">
        <v>426.57951880159032</v>
      </c>
      <c r="O173">
        <f>20*LOG((SQRT(1+(N173/('Operating Specs'!$C$23*1000))^2)*SQRT(1+(N173/('Operating Specs'!$C$22*1000))^2)/SQRT(1+(N173/('Operating Specs'!$C$24))^2)*Mode!$L$13))</f>
        <v>-4.3930066522648135</v>
      </c>
      <c r="P173">
        <f>(ATAN(N173/('Operating Specs'!$C$23*1000))-ATAN(N173/'Operating Specs'!$C$24)-ATAN(N173/('Operating Specs'!$C$22*1000)))*180/PI()</f>
        <v>-71.228506886398193</v>
      </c>
    </row>
    <row r="174" spans="14:16" x14ac:dyDescent="0.25">
      <c r="N174">
        <v>436.51583224016343</v>
      </c>
      <c r="O174">
        <f>20*LOG((SQRT(1+(N174/('Operating Specs'!$C$23*1000))^2)*SQRT(1+(N174/('Operating Specs'!$C$22*1000))^2)/SQRT(1+(N174/('Operating Specs'!$C$24))^2)*Mode!$L$13))</f>
        <v>-4.575276710872572</v>
      </c>
      <c r="P174">
        <f>(ATAN(N174/('Operating Specs'!$C$23*1000))-ATAN(N174/'Operating Specs'!$C$24)-ATAN(N174/('Operating Specs'!$C$22*1000)))*180/PI()</f>
        <v>-71.564832595936295</v>
      </c>
    </row>
    <row r="175" spans="14:16" x14ac:dyDescent="0.25">
      <c r="N175">
        <v>446.68359215096052</v>
      </c>
      <c r="O175">
        <f>20*LOG((SQRT(1+(N175/('Operating Specs'!$C$23*1000))^2)*SQRT(1+(N175/('Operating Specs'!$C$22*1000))^2)/SQRT(1+(N175/('Operating Specs'!$C$24))^2)*Mode!$L$13))</f>
        <v>-4.7582403034868568</v>
      </c>
      <c r="P175">
        <f>(ATAN(N175/('Operating Specs'!$C$23*1000))-ATAN(N175/'Operating Specs'!$C$24)-ATAN(N175/('Operating Specs'!$C$22*1000)))*180/PI()</f>
        <v>-71.89333527789401</v>
      </c>
    </row>
    <row r="176" spans="14:16" x14ac:dyDescent="0.25">
      <c r="N176">
        <v>457.08818961487231</v>
      </c>
      <c r="O176">
        <f>20*LOG((SQRT(1+(N176/('Operating Specs'!$C$23*1000))^2)*SQRT(1+(N176/('Operating Specs'!$C$22*1000))^2)/SQRT(1+(N176/('Operating Specs'!$C$24))^2)*Mode!$L$13))</f>
        <v>-4.9418695696541466</v>
      </c>
      <c r="P176">
        <f>(ATAN(N176/('Operating Specs'!$C$23*1000))-ATAN(N176/'Operating Specs'!$C$24)-ATAN(N176/('Operating Specs'!$C$22*1000)))*180/PI()</f>
        <v>-72.214072196812253</v>
      </c>
    </row>
    <row r="177" spans="14:16" x14ac:dyDescent="0.25">
      <c r="N177">
        <v>467.7351412871954</v>
      </c>
      <c r="O177">
        <f>20*LOG((SQRT(1+(N177/('Operating Specs'!$C$23*1000))^2)*SQRT(1+(N177/('Operating Specs'!$C$22*1000))^2)/SQRT(1+(N177/('Operating Specs'!$C$24))^2)*Mode!$L$13))</f>
        <v>-5.1261374087383711</v>
      </c>
      <c r="P177">
        <f>(ATAN(N177/('Operating Specs'!$C$23*1000))-ATAN(N177/'Operating Specs'!$C$24)-ATAN(N177/('Operating Specs'!$C$22*1000)))*180/PI()</f>
        <v>-72.527103129487017</v>
      </c>
    </row>
    <row r="178" spans="14:16" x14ac:dyDescent="0.25">
      <c r="N178">
        <v>478.63009232263539</v>
      </c>
      <c r="O178">
        <f>20*LOG((SQRT(1+(N178/('Operating Specs'!$C$23*1000))^2)*SQRT(1+(N178/('Operating Specs'!$C$22*1000))^2)/SQRT(1+(N178/('Operating Specs'!$C$24))^2)*Mode!$L$13))</f>
        <v>-5.3110174711185865</v>
      </c>
      <c r="P178">
        <f>(ATAN(N178/('Operating Specs'!$C$23*1000))-ATAN(N178/'Operating Specs'!$C$24)-ATAN(N178/('Operating Specs'!$C$22*1000)))*180/PI()</f>
        <v>-72.832490076798834</v>
      </c>
    </row>
    <row r="179" spans="14:16" x14ac:dyDescent="0.25">
      <c r="N179">
        <v>489.77881936844324</v>
      </c>
      <c r="O179">
        <f>20*LOG((SQRT(1+(N179/('Operating Specs'!$C$23*1000))^2)*SQRT(1+(N179/('Operating Specs'!$C$22*1000))^2)/SQRT(1+(N179/('Operating Specs'!$C$24))^2)*Mode!$L$13))</f>
        <v>-5.4964841477003645</v>
      </c>
      <c r="P179">
        <f>(ATAN(N179/('Operating Specs'!$C$23*1000))-ATAN(N179/'Operating Specs'!$C$24)-ATAN(N179/('Operating Specs'!$C$22*1000)))*180/PI()</f>
        <v>-73.130296987706473</v>
      </c>
    </row>
    <row r="180" spans="14:16" x14ac:dyDescent="0.25">
      <c r="N180">
        <v>501.18723362726911</v>
      </c>
      <c r="O180">
        <f>20*LOG((SQRT(1+(N180/('Operating Specs'!$C$23*1000))^2)*SQRT(1+(N180/('Operating Specs'!$C$22*1000))^2)/SQRT(1+(N180/('Operating Specs'!$C$24))^2)*Mode!$L$13))</f>
        <v>-5.6825125579003011</v>
      </c>
      <c r="P180">
        <f>(ATAN(N180/('Operating Specs'!$C$23*1000))-ATAN(N180/'Operating Specs'!$C$24)-ATAN(N180/('Operating Specs'!$C$22*1000)))*180/PI()</f>
        <v>-73.420589495429098</v>
      </c>
    </row>
    <row r="181" spans="14:16" x14ac:dyDescent="0.25">
      <c r="N181">
        <v>512.86138399136155</v>
      </c>
      <c r="O181">
        <f>20*LOG((SQRT(1+(N181/('Operating Specs'!$C$23*1000))^2)*SQRT(1+(N181/('Operating Specs'!$C$22*1000))^2)/SQRT(1+(N181/('Operating Specs'!$C$24))^2)*Mode!$L$13))</f>
        <v>-5.869078536254948</v>
      </c>
      <c r="P181">
        <f>(ATAN(N181/('Operating Specs'!$C$23*1000))-ATAN(N181/'Operating Specs'!$C$24)-ATAN(N181/('Operating Specs'!$C$22*1000)))*180/PI()</f>
        <v>-73.703434665775021</v>
      </c>
    </row>
    <row r="182" spans="14:16" x14ac:dyDescent="0.25">
      <c r="N182">
        <v>524.80746024976918</v>
      </c>
      <c r="O182">
        <f>20*LOG((SQRT(1+(N182/('Operating Specs'!$C$23*1000))^2)*SQRT(1+(N182/('Operating Specs'!$C$22*1000))^2)/SQRT(1+(N182/('Operating Specs'!$C$24))^2)*Mode!$L$13))</f>
        <v>-6.0561586177967452</v>
      </c>
      <c r="P182">
        <f>(ATAN(N182/('Operating Specs'!$C$23*1000))-ATAN(N182/'Operating Specs'!$C$24)-ATAN(N182/('Operating Specs'!$C$22*1000)))*180/PI()</f>
        <v>-73.978900757519696</v>
      </c>
    </row>
    <row r="183" spans="14:16" x14ac:dyDescent="0.25">
      <c r="N183">
        <v>537.03179637024925</v>
      </c>
      <c r="O183">
        <f>20*LOG((SQRT(1+(N183/('Operating Specs'!$C$23*1000))^2)*SQRT(1+(N183/('Operating Specs'!$C$22*1000))^2)/SQRT(1+(N183/('Operating Specs'!$C$24))^2)*Mode!$L$13))</f>
        <v>-6.2437300223310865</v>
      </c>
      <c r="P183">
        <f>(ATAN(N183/('Operating Specs'!$C$23*1000))-ATAN(N183/'Operating Specs'!$C$24)-ATAN(N183/('Operating Specs'!$C$22*1000)))*180/PI()</f>
        <v>-74.247056994684613</v>
      </c>
    </row>
    <row r="184" spans="14:16" x14ac:dyDescent="0.25">
      <c r="N184">
        <v>549.54087385762091</v>
      </c>
      <c r="O184">
        <f>20*LOG((SQRT(1+(N184/('Operating Specs'!$C$23*1000))^2)*SQRT(1+(N184/('Operating Specs'!$C$22*1000))^2)/SQRT(1+(N184/('Operating Specs'!$C$24))^2)*Mode!$L$13))</f>
        <v>-6.431770637739965</v>
      </c>
      <c r="P184">
        <f>(ATAN(N184/('Operating Specs'!$C$23*1000))-ATAN(N184/'Operating Specs'!$C$24)-ATAN(N184/('Operating Specs'!$C$22*1000)))*180/PI()</f>
        <v>-74.507973350526385</v>
      </c>
    </row>
    <row r="185" spans="14:16" x14ac:dyDescent="0.25">
      <c r="N185">
        <v>562.34132519034529</v>
      </c>
      <c r="O185">
        <f>20*LOG((SQRT(1+(N185/('Operating Specs'!$C$23*1000))^2)*SQRT(1+(N185/('Operating Specs'!$C$22*1000))^2)/SQRT(1+(N185/('Operating Specs'!$C$24))^2)*Mode!$L$13))</f>
        <v>-6.620259002429016</v>
      </c>
      <c r="P185">
        <f>(ATAN(N185/('Operating Specs'!$C$23*1000))-ATAN(N185/'Operating Specs'!$C$24)-ATAN(N185/('Operating Specs'!$C$22*1000)))*180/PI()</f>
        <v>-74.761720343007255</v>
      </c>
    </row>
    <row r="186" spans="14:16" x14ac:dyDescent="0.25">
      <c r="N186">
        <v>575.43993733715297</v>
      </c>
      <c r="O186">
        <f>20*LOG((SQRT(1+(N186/('Operating Specs'!$C$23*1000))^2)*SQRT(1+(N186/('Operating Specs'!$C$22*1000))^2)/SQRT(1+(N186/('Operating Specs'!$C$24))^2)*Mode!$L$13))</f>
        <v>-6.8091742870264582</v>
      </c>
      <c r="P186">
        <f>(ATAN(N186/('Operating Specs'!$C$23*1000))-ATAN(N186/'Operating Specs'!$C$24)-ATAN(N186/('Operating Specs'!$C$22*1000)))*180/PI()</f>
        <v>-75.008368841487794</v>
      </c>
    </row>
    <row r="187" spans="14:16" x14ac:dyDescent="0.25">
      <c r="N187">
        <v>588.84365535558493</v>
      </c>
      <c r="O187">
        <f>20*LOG((SQRT(1+(N187/('Operating Specs'!$C$23*1000))^2)*SQRT(1+(N187/('Operating Specs'!$C$22*1000))^2)/SQRT(1+(N187/('Operating Specs'!$C$24))^2)*Mode!$L$13))</f>
        <v>-6.9984962754339826</v>
      </c>
      <c r="P187">
        <f>(ATAN(N187/('Operating Specs'!$C$23*1000))-ATAN(N187/'Operating Specs'!$C$24)-ATAN(N187/('Operating Specs'!$C$22*1000)))*180/PI()</f>
        <v>-75.247989884356286</v>
      </c>
    </row>
    <row r="188" spans="14:16" x14ac:dyDescent="0.25">
      <c r="N188">
        <v>602.55958607435355</v>
      </c>
      <c r="O188">
        <f>20*LOG((SQRT(1+(N188/('Operating Specs'!$C$23*1000))^2)*SQRT(1+(N188/('Operating Specs'!$C$22*1000))^2)/SQRT(1+(N188/('Operating Specs'!$C$24))^2)*Mode!$L$13))</f>
        <v>-7.1882053453218431</v>
      </c>
      <c r="P188">
        <f>(ATAN(N188/('Operating Specs'!$C$23*1000))-ATAN(N188/'Operating Specs'!$C$24)-ATAN(N188/('Operating Specs'!$C$22*1000)))*180/PI()</f>
        <v>-75.480654507288222</v>
      </c>
    </row>
    <row r="189" spans="14:16" x14ac:dyDescent="0.25">
      <c r="N189">
        <v>616.59500186147773</v>
      </c>
      <c r="O189">
        <f>20*LOG((SQRT(1+(N189/('Operating Specs'!$C$23*1000))^2)*SQRT(1+(N189/('Operating Specs'!$C$22*1000))^2)/SQRT(1+(N189/('Operating Specs'!$C$24))^2)*Mode!$L$13))</f>
        <v>-7.37828244815225</v>
      </c>
      <c r="P189">
        <f>(ATAN(N189/('Operating Specs'!$C$23*1000))-ATAN(N189/'Operating Specs'!$C$24)-ATAN(N189/('Operating Specs'!$C$22*1000)))*180/PI()</f>
        <v>-75.706433581813059</v>
      </c>
    </row>
    <row r="190" spans="14:16" x14ac:dyDescent="0.25">
      <c r="N190">
        <v>630.95734448018868</v>
      </c>
      <c r="O190">
        <f>20*LOG((SQRT(1+(N190/('Operating Specs'!$C$23*1000))^2)*SQRT(1+(N190/('Operating Specs'!$C$22*1000))^2)/SQRT(1+(N190/('Operating Specs'!$C$24))^2)*Mode!$L$13))</f>
        <v>-7.5687090888080117</v>
      </c>
      <c r="P190">
        <f>(ATAN(N190/('Operating Specs'!$C$23*1000))-ATAN(N190/'Operating Specs'!$C$24)-ATAN(N190/('Operating Specs'!$C$22*1000)))*180/PI()</f>
        <v>-75.925397663852891</v>
      </c>
    </row>
    <row r="191" spans="14:16" x14ac:dyDescent="0.25">
      <c r="N191">
        <v>645.65422903465083</v>
      </c>
      <c r="O191">
        <f>20*LOG((SQRT(1+(N191/('Operating Specs'!$C$23*1000))^2)*SQRT(1+(N191/('Operating Specs'!$C$22*1000))^2)/SQRT(1+(N191/('Operating Specs'!$C$24))^2)*Mode!$L$13))</f>
        <v>-7.7594673048958622</v>
      </c>
      <c r="P191">
        <f>(ATAN(N191/('Operating Specs'!$C$23*1000))-ATAN(N191/'Operating Specs'!$C$24)-ATAN(N191/('Operating Specs'!$C$22*1000)))*180/PI()</f>
        <v>-76.137616851889234</v>
      </c>
    </row>
    <row r="192" spans="14:16" x14ac:dyDescent="0.25">
      <c r="N192">
        <v>660.69344800759109</v>
      </c>
      <c r="O192">
        <f>20*LOG((SQRT(1+(N192/('Operating Specs'!$C$23*1000))^2)*SQRT(1+(N192/('Operating Specs'!$C$22*1000))^2)/SQRT(1+(N192/('Operating Specs'!$C$24))^2)*Mode!$L$13))</f>
        <v>-7.9505396457871154</v>
      </c>
      <c r="P192">
        <f>(ATAN(N192/('Operating Specs'!$C$23*1000))-ATAN(N192/'Operating Specs'!$C$24)-ATAN(N192/('Operating Specs'!$C$22*1000)))*180/PI()</f>
        <v>-76.343160654408692</v>
      </c>
    </row>
    <row r="193" spans="14:16" x14ac:dyDescent="0.25">
      <c r="N193">
        <v>676.08297539197679</v>
      </c>
      <c r="O193">
        <f>20*LOG((SQRT(1+(N193/('Operating Specs'!$C$23*1000))^2)*SQRT(1+(N193/('Operating Specs'!$C$22*1000))^2)/SQRT(1+(N193/('Operating Specs'!$C$24))^2)*Mode!$L$13))</f>
        <v>-8.1419091514518449</v>
      </c>
      <c r="P193">
        <f>(ATAN(N193/('Operating Specs'!$C$23*1000))-ATAN(N193/'Operating Specs'!$C$24)-ATAN(N193/('Operating Specs'!$C$22*1000)))*180/PI()</f>
        <v>-76.542097866276038</v>
      </c>
    </row>
    <row r="194" spans="14:16" x14ac:dyDescent="0.25">
      <c r="N194">
        <v>691.83097091893126</v>
      </c>
      <c r="O194">
        <f>20*LOG((SQRT(1+(N194/('Operating Specs'!$C$23*1000))^2)*SQRT(1+(N194/('Operating Specs'!$C$22*1000))^2)/SQRT(1+(N194/('Operating Specs'!$C$24))^2)*Mode!$L$13))</f>
        <v>-8.3335593311362288</v>
      </c>
      <c r="P194">
        <f>(ATAN(N194/('Operating Specs'!$C$23*1000))-ATAN(N194/'Operating Specs'!$C$24)-ATAN(N194/('Operating Specs'!$C$22*1000)))*180/PI()</f>
        <v>-76.734496453684116</v>
      </c>
    </row>
    <row r="195" spans="14:16" x14ac:dyDescent="0.25">
      <c r="N195">
        <v>707.94578438413259</v>
      </c>
      <c r="O195">
        <f>20*LOG((SQRT(1+(N195/('Operating Specs'!$C$23*1000))^2)*SQRT(1+(N195/('Operating Specs'!$C$22*1000))^2)/SQRT(1+(N195/('Operating Specs'!$C$24))^2)*Mode!$L$13))</f>
        <v>-8.5254741419271642</v>
      </c>
      <c r="P195">
        <f>(ATAN(N195/('Operating Specs'!$C$23*1000))-ATAN(N195/'Operating Specs'!$C$24)-ATAN(N195/('Operating Specs'!$C$22*1000)))*180/PI()</f>
        <v>-76.920423447332055</v>
      </c>
    </row>
    <row r="196" spans="14:16" x14ac:dyDescent="0.25">
      <c r="N196">
        <v>724.43596007498434</v>
      </c>
      <c r="O196">
        <f>20*LOG((SQRT(1+(N196/('Operating Specs'!$C$23*1000))^2)*SQRT(1+(N196/('Operating Specs'!$C$22*1000))^2)/SQRT(1+(N196/('Operating Specs'!$C$24))^2)*Mode!$L$13))</f>
        <v>-8.7176379672423696</v>
      </c>
      <c r="P196">
        <f>(ATAN(N196/('Operating Specs'!$C$23*1000))-ATAN(N196/'Operating Specs'!$C$24)-ATAN(N196/('Operating Specs'!$C$22*1000)))*180/PI()</f>
        <v>-77.099944843489496</v>
      </c>
    </row>
    <row r="197" spans="14:16" x14ac:dyDescent="0.25">
      <c r="N197">
        <v>741.3102413009118</v>
      </c>
      <c r="O197">
        <f>20*LOG((SQRT(1+(N197/('Operating Specs'!$C$23*1000))^2)*SQRT(1+(N197/('Operating Specs'!$C$22*1000))^2)/SQRT(1+(N197/('Operating Specs'!$C$24))^2)*Mode!$L$13))</f>
        <v>-8.9100355952792825</v>
      </c>
      <c r="P197">
        <f>(ATAN(N197/('Operating Specs'!$C$23*1000))-ATAN(N197/'Operating Specs'!$C$24)-ATAN(N197/('Operating Specs'!$C$22*1000)))*180/PI()</f>
        <v>-77.273125512609809</v>
      </c>
    </row>
    <row r="198" spans="14:16" x14ac:dyDescent="0.25">
      <c r="N198">
        <v>758.57757502917775</v>
      </c>
      <c r="O198">
        <f>20*LOG((SQRT(1+(N198/('Operating Specs'!$C$23*1000))^2)*SQRT(1+(N198/('Operating Specs'!$C$22*1000))^2)/SQRT(1+(N198/('Operating Specs'!$C$24))^2)*Mode!$L$13))</f>
        <v>-9.1026521974507606</v>
      </c>
      <c r="P198">
        <f>(ATAN(N198/('Operating Specs'!$C$23*1000))-ATAN(N198/'Operating Specs'!$C$24)-ATAN(N198/('Operating Specs'!$C$22*1000)))*180/PI()</f>
        <v>-77.440029115165402</v>
      </c>
    </row>
    <row r="199" spans="14:16" x14ac:dyDescent="0.25">
      <c r="N199">
        <v>776.24711662868572</v>
      </c>
      <c r="O199">
        <f>20*LOG((SQRT(1+(N199/('Operating Specs'!$C$23*1000))^2)*SQRT(1+(N199/('Operating Specs'!$C$22*1000))^2)/SQRT(1+(N199/('Operating Specs'!$C$24))^2)*Mode!$L$13))</f>
        <v>-9.2954733068314876</v>
      </c>
      <c r="P199">
        <f>(ATAN(N199/('Operating Specs'!$C$23*1000))-ATAN(N199/'Operating Specs'!$C$24)-ATAN(N199/('Operating Specs'!$C$22*1000)))*180/PI()</f>
        <v>-77.600718024386666</v>
      </c>
    </row>
    <row r="200" spans="14:16" x14ac:dyDescent="0.25">
      <c r="N200">
        <v>794.32823472427515</v>
      </c>
      <c r="O200">
        <f>20*LOG((SQRT(1+(N200/('Operating Specs'!$C$23*1000))^2)*SQRT(1+(N200/('Operating Specs'!$C$22*1000))^2)/SQRT(1+(N200/('Operating Specs'!$C$24))^2)*Mode!$L$13))</f>
        <v>-9.4884847966342196</v>
      </c>
      <c r="P200">
        <f>(ATAN(N200/('Operating Specs'!$C$23*1000))-ATAN(N200/'Operating Specs'!$C$24)-ATAN(N200/('Operating Specs'!$C$22*1000)))*180/PI()</f>
        <v>-77.755253255598518</v>
      </c>
    </row>
    <row r="201" spans="14:16" x14ac:dyDescent="0.25">
      <c r="N201">
        <v>812.83051616409261</v>
      </c>
      <c r="O201">
        <f>20*LOG((SQRT(1+(N201/('Operating Specs'!$C$23*1000))^2)*SQRT(1+(N201/('Operating Specs'!$C$22*1000))^2)/SQRT(1+(N201/('Operating Specs'!$C$24))^2)*Mode!$L$13))</f>
        <v>-9.6816728587315044</v>
      </c>
      <c r="P201">
        <f>(ATAN(N201/('Operating Specs'!$C$23*1000))-ATAN(N201/'Operating Specs'!$C$24)-ATAN(N201/('Operating Specs'!$C$22*1000)))*180/PI()</f>
        <v>-77.903694401859326</v>
      </c>
    </row>
    <row r="202" spans="14:16" x14ac:dyDescent="0.25">
      <c r="N202">
        <v>831.76377110266412</v>
      </c>
      <c r="O202">
        <f>20*LOG((SQRT(1+(N202/('Operating Specs'!$C$23*1000))^2)*SQRT(1+(N202/('Operating Specs'!$C$22*1000))^2)/SQRT(1+(N202/('Operating Specs'!$C$24))^2)*Mode!$L$13))</f>
        <v>-9.8750239822343922</v>
      </c>
      <c r="P202">
        <f>(ATAN(N202/('Operating Specs'!$C$23*1000))-ATAN(N202/'Operating Specs'!$C$24)-ATAN(N202/('Operating Specs'!$C$22*1000)))*180/PI()</f>
        <v>-78.046099575621099</v>
      </c>
    </row>
    <row r="203" spans="14:16" x14ac:dyDescent="0.25">
      <c r="N203">
        <v>851.13803820236933</v>
      </c>
      <c r="O203">
        <f>20*LOG((SQRT(1+(N203/('Operating Specs'!$C$23*1000))^2)*SQRT(1+(N203/('Operating Specs'!$C$22*1000))^2)/SQRT(1+(N203/('Operating Specs'!$C$24))^2)*Mode!$L$13))</f>
        <v>-10.068524932136654</v>
      </c>
      <c r="P203">
        <f>(ATAN(N203/('Operating Specs'!$C$23*1000))-ATAN(N203/'Operating Specs'!$C$24)-ATAN(N203/('Operating Specs'!$C$22*1000)))*180/PI()</f>
        <v>-78.182525356143003</v>
      </c>
    </row>
    <row r="204" spans="14:16" x14ac:dyDescent="0.25">
      <c r="N204">
        <v>870.96358995607341</v>
      </c>
      <c r="O204">
        <f>20*LOG((SQRT(1+(N204/('Operating Specs'!$C$23*1000))^2)*SQRT(1+(N204/('Operating Specs'!$C$22*1000))^2)/SQRT(1+(N204/('Operating Specs'!$C$24))^2)*Mode!$L$13))</f>
        <v>-10.262162728029544</v>
      </c>
      <c r="P204">
        <f>(ATAN(N204/('Operating Specs'!$C$23*1000))-ATAN(N204/'Operating Specs'!$C$24)-ATAN(N204/('Operating Specs'!$C$22*1000)))*180/PI()</f>
        <v>-78.313026742404617</v>
      </c>
    </row>
    <row r="205" spans="14:16" x14ac:dyDescent="0.25">
      <c r="N205">
        <v>891.25093813373792</v>
      </c>
      <c r="O205">
        <f>20*LOG((SQRT(1+(N205/('Operating Specs'!$C$23*1000))^2)*SQRT(1+(N205/('Operating Specs'!$C$22*1000))^2)/SQRT(1+(N205/('Operating Specs'!$C$24))^2)*Mode!$L$13))</f>
        <v>-10.455924622889523</v>
      </c>
      <c r="P205">
        <f>(ATAN(N205/('Operating Specs'!$C$23*1000))-ATAN(N205/'Operating Specs'!$C$24)-ATAN(N205/('Operating Specs'!$C$22*1000)))*180/PI()</f>
        <v>-78.437657111280544</v>
      </c>
    </row>
    <row r="206" spans="14:16" x14ac:dyDescent="0.25">
      <c r="N206">
        <v>912.01083935590179</v>
      </c>
      <c r="O206">
        <f>20*LOG((SQRT(1+(N206/('Operating Specs'!$C$23*1000))^2)*SQRT(1+(N206/('Operating Specs'!$C$22*1000))^2)/SQRT(1+(N206/('Operating Specs'!$C$24))^2)*Mode!$L$13))</f>
        <v>-10.649798081938567</v>
      </c>
      <c r="P206">
        <f>(ATAN(N206/('Operating Specs'!$C$23*1000))-ATAN(N206/'Operating Specs'!$C$24)-ATAN(N206/('Operating Specs'!$C$22*1000)))*180/PI()</f>
        <v>-78.556468180752745</v>
      </c>
    </row>
    <row r="207" spans="14:16" x14ac:dyDescent="0.25">
      <c r="N207">
        <v>933.25430079698299</v>
      </c>
      <c r="O207">
        <f>20*LOG((SQRT(1+(N207/('Operating Specs'!$C$23*1000))^2)*SQRT(1+(N207/('Operating Specs'!$C$22*1000))^2)/SQRT(1+(N207/('Operating Specs'!$C$24))^2)*Mode!$L$13))</f>
        <v>-10.843770761574342</v>
      </c>
      <c r="P207">
        <f>(ATAN(N207/('Operating Specs'!$C$23*1000))-ATAN(N207/'Operating Specs'!$C$24)-ATAN(N207/('Operating Specs'!$C$22*1000)))*180/PI()</f>
        <v>-78.669509977953183</v>
      </c>
    </row>
    <row r="208" spans="14:16" x14ac:dyDescent="0.25">
      <c r="N208">
        <v>954.99258602142754</v>
      </c>
      <c r="O208">
        <f>20*LOG((SQRT(1+(N208/('Operating Specs'!$C$23*1000))^2)*SQRT(1+(N208/('Operating Specs'!$C$22*1000))^2)/SQRT(1+(N208/('Operating Specs'!$C$24))^2)*Mode!$L$13))</f>
        <v>-11.037830488365319</v>
      </c>
      <c r="P208">
        <f>(ATAN(N208/('Operating Specs'!$C$23*1000))-ATAN(N208/'Operating Specs'!$C$24)-ATAN(N208/('Operating Specs'!$C$22*1000)))*180/PI()</f>
        <v>-78.776830811844306</v>
      </c>
    </row>
    <row r="209" spans="14:16" x14ac:dyDescent="0.25">
      <c r="N209">
        <v>977.23722095580194</v>
      </c>
      <c r="O209">
        <f>20*LOG((SQRT(1+(N209/('Operating Specs'!$C$23*1000))^2)*SQRT(1+(N209/('Operating Specs'!$C$22*1000))^2)/SQRT(1+(N209/('Operating Specs'!$C$24))^2)*Mode!$L$13))</f>
        <v>-11.231965238103962</v>
      </c>
      <c r="P209">
        <f>(ATAN(N209/('Operating Specs'!$C$23*1000))-ATAN(N209/'Operating Specs'!$C$24)-ATAN(N209/('Operating Specs'!$C$22*1000)))*180/PI()</f>
        <v>-78.878477250361982</v>
      </c>
    </row>
    <row r="210" spans="14:16" x14ac:dyDescent="0.25">
      <c r="N210">
        <v>1000</v>
      </c>
      <c r="O210">
        <f>20*LOG((SQRT(1+(N210/('Operating Specs'!$C$23*1000))^2)*SQRT(1+(N210/('Operating Specs'!$C$22*1000))^2)/SQRT(1+(N210/('Operating Specs'!$C$24))^2)*Mode!$L$13))</f>
        <v>-11.426163114909404</v>
      </c>
      <c r="P210">
        <f>(ATAN(N210/('Operating Specs'!$C$23*1000))-ATAN(N210/'Operating Specs'!$C$24)-ATAN(N210/('Operating Specs'!$C$22*1000)))*180/PI()</f>
        <v>-78.974494101860728</v>
      </c>
    </row>
    <row r="211" spans="14:16" x14ac:dyDescent="0.25">
      <c r="N211">
        <v>1023.2929922807541</v>
      </c>
      <c r="O211">
        <f>20*LOG((SQRT(1+(N211/('Operating Specs'!$C$23*1000))^2)*SQRT(1+(N211/('Operating Specs'!$C$22*1000))^2)/SQRT(1+(N211/('Operating Specs'!$C$24))^2)*Mode!$L$13))</f>
        <v>-11.620412330368845</v>
      </c>
      <c r="P211">
        <f>(ATAN(N211/('Operating Specs'!$C$23*1000))-ATAN(N211/'Operating Specs'!$C$24)-ATAN(N211/('Operating Specs'!$C$22*1000)))*180/PI()</f>
        <v>-79.064924400717615</v>
      </c>
    </row>
    <row r="212" spans="14:16" x14ac:dyDescent="0.25">
      <c r="N212">
        <v>1047.1285480508993</v>
      </c>
      <c r="O212">
        <f>20*LOG((SQRT(1+(N212/('Operating Specs'!$C$23*1000))^2)*SQRT(1+(N212/('Operating Specs'!$C$22*1000))^2)/SQRT(1+(N212/('Operating Specs'!$C$24))^2)*Mode!$L$13))</f>
        <v>-11.814701182707259</v>
      </c>
      <c r="P212">
        <f>(ATAN(N212/('Operating Specs'!$C$23*1000))-ATAN(N212/'Operating Specs'!$C$24)-ATAN(N212/('Operating Specs'!$C$22*1000)))*180/PI()</f>
        <v>-79.149809396968124</v>
      </c>
    </row>
    <row r="213" spans="14:16" x14ac:dyDescent="0.25">
      <c r="N213">
        <v>1071.5193052376062</v>
      </c>
      <c r="O213">
        <f>20*LOG((SQRT(1+(N213/('Operating Specs'!$C$23*1000))^2)*SQRT(1+(N213/('Operating Specs'!$C$22*1000))^2)/SQRT(1+(N213/('Operating Specs'!$C$24))^2)*Mode!$L$13))</f>
        <v>-12.009018035970914</v>
      </c>
      <c r="P213">
        <f>(ATAN(N213/('Operating Specs'!$C$23*1000))-ATAN(N213/'Operating Specs'!$C$24)-ATAN(N213/('Operating Specs'!$C$22*1000)))*180/PI()</f>
        <v>-79.2291885498624</v>
      </c>
    </row>
    <row r="214" spans="14:16" x14ac:dyDescent="0.25">
      <c r="N214">
        <v>1096.4781961431847</v>
      </c>
      <c r="O214">
        <f>20*LOG((SQRT(1+(N214/('Operating Specs'!$C$23*1000))^2)*SQRT(1+(N214/('Operating Specs'!$C$22*1000))^2)/SQRT(1+(N214/('Operating Specs'!$C$24))^2)*Mode!$L$13))</f>
        <v>-12.203351299212013</v>
      </c>
      <c r="P214">
        <f>(ATAN(N214/('Operating Specs'!$C$23*1000))-ATAN(N214/'Operating Specs'!$C$24)-ATAN(N214/('Operating Specs'!$C$22*1000)))*180/PI()</f>
        <v>-79.303099525247703</v>
      </c>
    </row>
    <row r="215" spans="14:16" x14ac:dyDescent="0.25">
      <c r="N215">
        <v>1122.0184543019632</v>
      </c>
      <c r="O215">
        <f>20*LOG((SQRT(1+(N215/('Operating Specs'!$C$23*1000))^2)*SQRT(1+(N215/('Operating Specs'!$C$22*1000))^2)/SQRT(1+(N215/('Operating Specs'!$C$24))^2)*Mode!$L$13))</f>
        <v>-12.397689405659039</v>
      </c>
      <c r="P215">
        <f>(ATAN(N215/('Operating Specs'!$C$23*1000))-ATAN(N215/'Operating Specs'!$C$24)-ATAN(N215/('Operating Specs'!$C$22*1000)))*180/PI()</f>
        <v>-79.371578196698692</v>
      </c>
    </row>
    <row r="216" spans="14:16" x14ac:dyDescent="0.25">
      <c r="N216">
        <v>1148.1536214968821</v>
      </c>
      <c r="O216">
        <f>20*LOG((SQRT(1+(N216/('Operating Specs'!$C$23*1000))^2)*SQRT(1+(N216/('Operating Specs'!$C$22*1000))^2)/SQRT(1+(N216/('Operating Specs'!$C$24))^2)*Mode!$L$13))</f>
        <v>-12.592020791857422</v>
      </c>
      <c r="P216">
        <f>(ATAN(N216/('Operating Specs'!$C$23*1000))-ATAN(N216/'Operating Specs'!$C$24)-ATAN(N216/('Operating Specs'!$C$22*1000)))*180/PI()</f>
        <v>-79.434658650333716</v>
      </c>
    </row>
    <row r="217" spans="14:16" x14ac:dyDescent="0.25">
      <c r="N217">
        <v>1174.8975549395288</v>
      </c>
      <c r="O217">
        <f>20*LOG((SQRT(1+(N217/('Operating Specs'!$C$23*1000))^2)*SQRT(1+(N217/('Operating Specs'!$C$22*1000))^2)/SQRT(1+(N217/('Operating Specs'!$C$24))^2)*Mode!$L$13))</f>
        <v>-12.78633387676431</v>
      </c>
      <c r="P217">
        <f>(ATAN(N217/('Operating Specs'!$C$23*1000))-ATAN(N217/'Operating Specs'!$C$24)-ATAN(N217/('Operating Specs'!$C$22*1000)))*180/PI()</f>
        <v>-79.492373193271447</v>
      </c>
    </row>
    <row r="218" spans="14:16" x14ac:dyDescent="0.25">
      <c r="N218">
        <v>1202.264434617412</v>
      </c>
      <c r="O218">
        <f>20*LOG((SQRT(1+(N218/('Operating Specs'!$C$23*1000))^2)*SQRT(1+(N218/('Operating Specs'!$C$22*1000))^2)/SQRT(1+(N218/('Operating Specs'!$C$24))^2)*Mode!$L$13))</f>
        <v>-12.980617040780817</v>
      </c>
      <c r="P218">
        <f>(ATAN(N218/('Operating Specs'!$C$23*1000))-ATAN(N218/'Operating Specs'!$C$24)-ATAN(N218/('Operating Specs'!$C$22*1000)))*180/PI()</f>
        <v>-79.544752365698329</v>
      </c>
    </row>
    <row r="219" spans="14:16" x14ac:dyDescent="0.25">
      <c r="N219">
        <v>1230.2687708123808</v>
      </c>
      <c r="O219">
        <f>20*LOG((SQRT(1+(N219/('Operating Specs'!$C$23*1000))^2)*SQRT(1+(N219/('Operating Specs'!$C$22*1000))^2)/SQRT(1+(N219/('Operating Specs'!$C$24))^2)*Mode!$L$13))</f>
        <v>-13.174858604704893</v>
      </c>
      <c r="P219">
        <f>(ATAN(N219/('Operating Specs'!$C$23*1000))-ATAN(N219/'Operating Specs'!$C$24)-ATAN(N219/('Operating Specs'!$C$22*1000)))*180/PI()</f>
        <v>-79.591824956533813</v>
      </c>
    </row>
    <row r="220" spans="14:16" x14ac:dyDescent="0.25">
      <c r="N220">
        <v>1258.9254117941662</v>
      </c>
      <c r="O220">
        <f>20*LOG((SQRT(1+(N220/('Operating Specs'!$C$23*1000))^2)*SQRT(1+(N220/('Operating Specs'!$C$22*1000))^2)/SQRT(1+(N220/('Operating Specs'!$C$24))^2)*Mode!$L$13))</f>
        <v>-13.369046808587761</v>
      </c>
      <c r="P220">
        <f>(ATAN(N220/('Operating Specs'!$C$23*1000))-ATAN(N220/'Operating Specs'!$C$24)-ATAN(N220/('Operating Specs'!$C$22*1000)))*180/PI()</f>
        <v>-79.633618022696254</v>
      </c>
    </row>
    <row r="221" spans="14:16" x14ac:dyDescent="0.25">
      <c r="N221">
        <v>1288.2495516931326</v>
      </c>
      <c r="O221">
        <f>20*LOG((SQRT(1+(N221/('Operating Specs'!$C$23*1000))^2)*SQRT(1+(N221/('Operating Specs'!$C$22*1000))^2)/SQRT(1+(N221/('Operating Specs'!$C$24))^2)*Mode!$L$13))</f>
        <v>-13.563169790476868</v>
      </c>
      <c r="P221">
        <f>(ATAN(N221/('Operating Specs'!$C$23*1000))-ATAN(N221/'Operating Specs'!$C$24)-ATAN(N221/('Operating Specs'!$C$22*1000)))*180/PI()</f>
        <v>-79.6701569119884</v>
      </c>
    </row>
    <row r="222" spans="14:16" x14ac:dyDescent="0.25">
      <c r="N222">
        <v>1318.2567385564057</v>
      </c>
      <c r="O222">
        <f>20*LOG((SQRT(1+(N222/('Operating Specs'!$C$23*1000))^2)*SQRT(1+(N222/('Operating Specs'!$C$22*1000))^2)/SQRT(1+(N222/('Operating Specs'!$C$24))^2)*Mode!$L$13))</f>
        <v>-13.757215565028485</v>
      </c>
      <c r="P222">
        <f>(ATAN(N222/('Operating Specs'!$C$23*1000))-ATAN(N222/'Operating Specs'!$C$24)-ATAN(N222/('Operating Specs'!$C$22*1000)))*180/PI()</f>
        <v>-79.701465289637838</v>
      </c>
    </row>
    <row r="223" spans="14:16" x14ac:dyDescent="0.25">
      <c r="N223">
        <v>1348.9628825916523</v>
      </c>
      <c r="O223">
        <f>20*LOG((SQRT(1+(N223/('Operating Specs'!$C$23*1000))^2)*SQRT(1+(N223/('Operating Specs'!$C$22*1000))^2)/SQRT(1+(N223/('Operating Specs'!$C$24))^2)*Mode!$L$13))</f>
        <v>-13.951172001973308</v>
      </c>
      <c r="P223">
        <f>(ATAN(N223/('Operating Specs'!$C$23*1000))-ATAN(N223/'Operating Specs'!$C$24)-ATAN(N223/('Operating Specs'!$C$22*1000)))*180/PI()</f>
        <v>-79.727565168543052</v>
      </c>
    </row>
    <row r="224" spans="14:16" x14ac:dyDescent="0.25">
      <c r="N224">
        <v>1380.3842646028831</v>
      </c>
      <c r="O224">
        <f>20*LOG((SQRT(1+(N224/('Operating Specs'!$C$23*1000))^2)*SQRT(1+(N224/('Operating Specs'!$C$22*1000))^2)/SQRT(1+(N224/('Operating Specs'!$C$24))^2)*Mode!$L$13))</f>
        <v>-14.145026804418983</v>
      </c>
      <c r="P224">
        <f>(ATAN(N224/('Operating Specs'!$C$23*1000))-ATAN(N224/'Operating Specs'!$C$24)-ATAN(N224/('Operating Specs'!$C$22*1000)))*180/PI()</f>
        <v>-79.748476943292374</v>
      </c>
    </row>
    <row r="225" spans="14:16" x14ac:dyDescent="0.25">
      <c r="N225">
        <v>1412.5375446227524</v>
      </c>
      <c r="O225">
        <f>20*LOG((SQRT(1+(N225/('Operating Specs'!$C$23*1000))^2)*SQRT(1+(N225/('Operating Specs'!$C$22*1000))^2)/SQRT(1+(N225/('Operating Specs'!$C$24))^2)*Mode!$L$13))</f>
        <v>-14.338767486973969</v>
      </c>
      <c r="P225">
        <f>(ATAN(N225/('Operating Specs'!$C$23*1000))-ATAN(N225/'Operating Specs'!$C$24)-ATAN(N225/('Operating Specs'!$C$22*1000)))*180/PI()</f>
        <v>-79.764219428038288</v>
      </c>
    </row>
    <row r="226" spans="14:16" x14ac:dyDescent="0.25">
      <c r="N226">
        <v>1445.4397707459254</v>
      </c>
      <c r="O226">
        <f>20*LOG((SQRT(1+(N226/('Operating Specs'!$C$23*1000))^2)*SQRT(1+(N226/('Operating Specs'!$C$22*1000))^2)/SQRT(1+(N226/('Operating Specs'!$C$24))^2)*Mode!$L$13))</f>
        <v>-14.532381353677941</v>
      </c>
      <c r="P226">
        <f>(ATAN(N226/('Operating Specs'!$C$23*1000))-ATAN(N226/'Operating Specs'!$C$24)-ATAN(N226/('Operating Specs'!$C$22*1000)))*180/PI()</f>
        <v>-79.774809898325799</v>
      </c>
    </row>
    <row r="227" spans="14:16" x14ac:dyDescent="0.25">
      <c r="N227">
        <v>1479.1083881682052</v>
      </c>
      <c r="O227">
        <f>20*LOG((SQRT(1+(N227/('Operating Specs'!$C$23*1000))^2)*SQRT(1+(N227/('Operating Specs'!$C$22*1000))^2)/SQRT(1+(N227/('Operating Specs'!$C$24))^2)*Mode!$L$13))</f>
        <v>-14.725855475724966</v>
      </c>
      <c r="P227">
        <f>(ATAN(N227/('Operating Specs'!$C$23*1000))-ATAN(N227/'Operating Specs'!$C$24)-ATAN(N227/('Operating Specs'!$C$22*1000)))*180/PI()</f>
        <v>-79.780264136988563</v>
      </c>
    </row>
    <row r="228" spans="14:16" x14ac:dyDescent="0.25">
      <c r="N228">
        <v>1513.5612484362057</v>
      </c>
      <c r="O228">
        <f>20*LOG((SQRT(1+(N228/('Operating Specs'!$C$23*1000))^2)*SQRT(1+(N228/('Operating Specs'!$C$22*1000))^2)/SQRT(1+(N228/('Operating Specs'!$C$24))^2)*Mode!$L$13))</f>
        <v>-14.919176668966651</v>
      </c>
      <c r="P228">
        <f>(ATAN(N228/('Operating Specs'!$C$23*1000))-ATAN(N228/'Operating Specs'!$C$24)-ATAN(N228/('Operating Specs'!$C$22*1000)))*180/PI()</f>
        <v>-79.780596484242707</v>
      </c>
    </row>
    <row r="229" spans="14:16" x14ac:dyDescent="0.25">
      <c r="N229">
        <v>1548.8166189124788</v>
      </c>
      <c r="O229">
        <f>20*LOG((SQRT(1+(N229/('Operating Specs'!$C$23*1000))^2)*SQRT(1+(N229/('Operating Specs'!$C$22*1000))^2)/SQRT(1+(N229/('Operating Specs'!$C$24))^2)*Mode!$L$13))</f>
        <v>-15.112331471183825</v>
      </c>
      <c r="P229">
        <f>(ATAN(N229/('Operating Specs'!$C$23*1000))-ATAN(N229/'Operating Specs'!$C$24)-ATAN(N229/('Operating Specs'!$C$22*1000)))*180/PI()</f>
        <v>-79.775819892122641</v>
      </c>
    </row>
    <row r="230" spans="14:16" x14ac:dyDescent="0.25">
      <c r="N230">
        <v>1584.8931924611106</v>
      </c>
      <c r="O230">
        <f>20*LOG((SQRT(1+(N230/('Operating Specs'!$C$23*1000))^2)*SQRT(1+(N230/('Operating Specs'!$C$22*1000))^2)/SQRT(1+(N230/('Operating Specs'!$C$24))^2)*Mode!$L$13))</f>
        <v>-15.305306119116832</v>
      </c>
      <c r="P230">
        <f>(ATAN(N230/('Operating Specs'!$C$23*1000))-ATAN(N230/'Operating Specs'!$C$24)-ATAN(N230/('Operating Specs'!$C$22*1000)))*180/PI()</f>
        <v>-79.765945983418874</v>
      </c>
    </row>
    <row r="231" spans="14:16" x14ac:dyDescent="0.25">
      <c r="N231">
        <v>1621.8100973589271</v>
      </c>
      <c r="O231">
        <f>20*LOG((SQRT(1+(N231/('Operating Specs'!$C$23*1000))^2)*SQRT(1+(N231/('Operating Specs'!$C$22*1000))^2)/SQRT(1+(N231/('Operating Specs'!$C$24))^2)*Mode!$L$13))</f>
        <v>-15.498086525246087</v>
      </c>
      <c r="P231">
        <f>(ATAN(N231/('Operating Specs'!$C$23*1000))-ATAN(N231/'Operating Specs'!$C$24)-ATAN(N231/('Operating Specs'!$C$22*1000)))*180/PI()</f>
        <v>-79.750985115292593</v>
      </c>
    </row>
    <row r="232" spans="14:16" x14ac:dyDescent="0.25">
      <c r="N232">
        <v>1659.5869074375573</v>
      </c>
      <c r="O232">
        <f>20*LOG((SQRT(1+(N232/('Operating Specs'!$C$23*1000))^2)*SQRT(1+(N232/('Operating Specs'!$C$22*1000))^2)/SQRT(1+(N232/('Operating Specs'!$C$24))^2)*Mode!$L$13))</f>
        <v>-15.690658254316492</v>
      </c>
      <c r="P232">
        <f>(ATAN(N232/('Operating Specs'!$C$23*1000))-ATAN(N232/'Operating Specs'!$C$24)-ATAN(N232/('Operating Specs'!$C$22*1000)))*180/PI()</f>
        <v>-79.730946447755613</v>
      </c>
    </row>
    <row r="233" spans="14:16" x14ac:dyDescent="0.25">
      <c r="N233">
        <v>1698.243652461741</v>
      </c>
      <c r="O233">
        <f>20*LOG((SQRT(1+(N233/('Operating Specs'!$C$23*1000))^2)*SQRT(1+(N233/('Operating Specs'!$C$22*1000))^2)/SQRT(1+(N233/('Operating Specs'!$C$24))^2)*Mode!$L$13))</f>
        <v>-15.883006499601517</v>
      </c>
      <c r="P233">
        <f>(ATAN(N233/('Operating Specs'!$C$23*1000))-ATAN(N233/'Operating Specs'!$C$24)-ATAN(N233/('Operating Specs'!$C$22*1000)))*180/PI()</f>
        <v>-79.705838017219563</v>
      </c>
    </row>
    <row r="234" spans="14:16" x14ac:dyDescent="0.25">
      <c r="N234">
        <v>1737.8008287493717</v>
      </c>
      <c r="O234">
        <f>20*LOG((SQRT(1+(N234/('Operating Specs'!$C$23*1000))^2)*SQRT(1+(N234/('Operating Specs'!$C$22*1000))^2)/SQRT(1+(N234/('Operating Specs'!$C$24))^2)*Mode!$L$13))</f>
        <v>-16.075116058904818</v>
      </c>
      <c r="P234">
        <f>(ATAN(N234/('Operating Specs'!$C$23*1000))-ATAN(N234/'Operating Specs'!$C$24)-ATAN(N234/('Operating Specs'!$C$22*1000)))*180/PI()</f>
        <v>-79.675666815330359</v>
      </c>
    </row>
    <row r="235" spans="14:16" x14ac:dyDescent="0.25">
      <c r="N235">
        <v>1778.2794100389192</v>
      </c>
      <c r="O235">
        <f>20*LOG((SQRT(1+(N235/('Operating Specs'!$C$23*1000))^2)*SQRT(1+(N235/('Operating Specs'!$C$22*1000))^2)/SQRT(1+(N235/('Operating Specs'!$C$24))^2)*Mode!$L$13))</f>
        <v>-16.26697131030015</v>
      </c>
      <c r="P235">
        <f>(ATAN(N235/('Operating Specs'!$C$23*1000))-ATAN(N235/'Operating Specs'!$C$24)-ATAN(N235/('Operating Specs'!$C$22*1000)))*180/PI()</f>
        <v>-79.640438873318786</v>
      </c>
    </row>
    <row r="236" spans="14:16" x14ac:dyDescent="0.25">
      <c r="N236">
        <v>1819.7008586099794</v>
      </c>
      <c r="O236">
        <f>20*LOG((SQRT(1+(N236/('Operating Specs'!$C$23*1000))^2)*SQRT(1+(N236/('Operating Specs'!$C$22*1000))^2)/SQRT(1+(N236/('Operating Specs'!$C$24))^2)*Mode!$L$13))</f>
        <v>-16.45855618761302</v>
      </c>
      <c r="P236">
        <f>(ATAN(N236/('Operating Specs'!$C$23*1000))-ATAN(N236/'Operating Specs'!$C$24)-ATAN(N236/('Operating Specs'!$C$22*1000)))*180/PI()</f>
        <v>-79.60015935210879</v>
      </c>
    </row>
    <row r="237" spans="14:16" x14ac:dyDescent="0.25">
      <c r="N237">
        <v>1862.087136662863</v>
      </c>
      <c r="O237">
        <f>20*LOG((SQRT(1+(N237/('Operating Specs'!$C$23*1000))^2)*SQRT(1+(N237/('Operating Specs'!$C$22*1000))^2)/SQRT(1+(N237/('Operating Specs'!$C$24))^2)*Mode!$L$13))</f>
        <v>-16.649854155650598</v>
      </c>
      <c r="P237">
        <f>(ATAN(N237/('Operating Specs'!$C$23*1000))-ATAN(N237/'Operating Specs'!$C$24)-ATAN(N237/('Operating Specs'!$C$22*1000)))*180/PI()</f>
        <v>-79.554832638438413</v>
      </c>
    </row>
    <row r="238" spans="14:16" x14ac:dyDescent="0.25">
      <c r="N238">
        <v>1905.4607179632424</v>
      </c>
      <c r="O238">
        <f>20*LOG((SQRT(1+(N238/('Operating Specs'!$C$23*1000))^2)*SQRT(1+(N238/('Operating Specs'!$C$22*1000))^2)/SQRT(1+(N238/('Operating Specs'!$C$24))^2)*Mode!$L$13))</f>
        <v>-16.840848185189902</v>
      </c>
      <c r="P238">
        <f>(ATAN(N238/('Operating Specs'!$C$23*1000))-ATAN(N238/'Operating Specs'!$C$24)-ATAN(N238/('Operating Specs'!$C$22*1000)))*180/PI()</f>
        <v>-79.504462447257595</v>
      </c>
    </row>
    <row r="239" spans="14:16" x14ac:dyDescent="0.25">
      <c r="N239">
        <v>1949.8445997580404</v>
      </c>
      <c r="O239">
        <f>20*LOG((SQRT(1+(N239/('Operating Specs'!$C$23*1000))^2)*SQRT(1+(N239/('Operating Specs'!$C$22*1000))^2)/SQRT(1+(N239/('Operating Specs'!$C$24))^2)*Mode!$L$13))</f>
        <v>-17.031520727737867</v>
      </c>
      <c r="P239">
        <f>(ATAN(N239/('Operating Specs'!$C$23*1000))-ATAN(N239/'Operating Specs'!$C$24)-ATAN(N239/('Operating Specs'!$C$22*1000)))*180/PI()</f>
        <v>-79.449051930678365</v>
      </c>
    </row>
    <row r="240" spans="14:16" x14ac:dyDescent="0.25">
      <c r="N240">
        <v>1995.2623149688743</v>
      </c>
      <c r="O240">
        <f>20*LOG((SQRT(1+(N240/('Operating Specs'!$C$23*1000))^2)*SQRT(1+(N240/('Operating Specs'!$C$22*1000))^2)/SQRT(1+(N240/('Operating Specs'!$C$24))^2)*Mode!$L$13))</f>
        <v>-17.221853690080948</v>
      </c>
      <c r="P240">
        <f>(ATAN(N240/('Operating Specs'!$C$23*1000))-ATAN(N240/'Operating Specs'!$C$24)-ATAN(N240/('Operating Specs'!$C$22*1000)))*180/PI()</f>
        <v>-79.388603793760197</v>
      </c>
    </row>
    <row r="241" spans="14:16" x14ac:dyDescent="0.25">
      <c r="N241">
        <v>2041.7379446695238</v>
      </c>
      <c r="O241">
        <f>20*LOG((SQRT(1+(N241/('Operating Specs'!$C$23*1000))^2)*SQRT(1+(N241/('Operating Specs'!$C$22*1000))^2)/SQRT(1+(N241/('Operating Specs'!$C$24))^2)*Mode!$L$13))</f>
        <v>-17.411828408646194</v>
      </c>
      <c r="P241">
        <f>(ATAN(N241/('Operating Specs'!$C$23*1000))-ATAN(N241/'Operating Specs'!$C$24)-ATAN(N241/('Operating Specs'!$C$22*1000)))*180/PI()</f>
        <v>-79.323120417421521</v>
      </c>
    </row>
    <row r="242" spans="14:16" x14ac:dyDescent="0.25">
      <c r="N242">
        <v>2089.2961308540334</v>
      </c>
      <c r="O242">
        <f>20*LOG((SQRT(1+(N242/('Operating Specs'!$C$23*1000))^2)*SQRT(1+(N242/('Operating Specs'!$C$22*1000))^2)/SQRT(1+(N242/('Operating Specs'!$C$24))^2)*Mode!$L$13))</f>
        <v>-17.601425623700315</v>
      </c>
      <c r="P242">
        <f>(ATAN(N242/('Operating Specs'!$C$23*1000))-ATAN(N242/'Operating Specs'!$C$24)-ATAN(N242/('Operating Specs'!$C$22*1000)))*180/PI()</f>
        <v>-79.252603988773544</v>
      </c>
    </row>
    <row r="243" spans="14:16" x14ac:dyDescent="0.25">
      <c r="N243">
        <v>2137.9620895022258</v>
      </c>
      <c r="O243">
        <f>20*LOG((SQRT(1+(N243/('Operating Specs'!$C$23*1000))^2)*SQRT(1+(N243/('Operating Specs'!$C$22*1000))^2)/SQRT(1+(N243/('Operating Specs'!$C$24))^2)*Mode!$L$13))</f>
        <v>-17.790625453418322</v>
      </c>
      <c r="P243">
        <f>(ATAN(N243/('Operating Specs'!$C$23*1000))-ATAN(N243/'Operating Specs'!$C$24)-ATAN(N243/('Operating Specs'!$C$22*1000)))*180/PI()</f>
        <v>-79.177056639176428</v>
      </c>
    </row>
    <row r="244" spans="14:16" x14ac:dyDescent="0.25">
      <c r="N244">
        <v>2187.761623949546</v>
      </c>
      <c r="O244">
        <f>20*LOG((SQRT(1+(N244/('Operating Specs'!$C$23*1000))^2)*SQRT(1+(N244/('Operating Specs'!$C$22*1000))^2)/SQRT(1+(N244/('Operating Specs'!$C$24))^2)*Mode!$L$13))</f>
        <v>-17.97940736785857</v>
      </c>
      <c r="P244">
        <f>(ATAN(N244/('Operating Specs'!$C$23*1000))-ATAN(N244/'Operating Specs'!$C$24)-ATAN(N244/('Operating Specs'!$C$22*1000)))*180/PI()</f>
        <v>-79.096480590319729</v>
      </c>
    </row>
    <row r="245" spans="14:16" x14ac:dyDescent="0.25">
      <c r="N245">
        <v>2238.7211385683327</v>
      </c>
      <c r="O245">
        <f>20*LOG((SQRT(1+(N245/('Operating Specs'!$C$23*1000))^2)*SQRT(1+(N245/('Operating Specs'!$C$22*1000))^2)/SQRT(1+(N245/('Operating Specs'!$C$24))^2)*Mode!$L$13))</f>
        <v>-18.167750162886684</v>
      </c>
      <c r="P245">
        <f>(ATAN(N245/('Operating Specs'!$C$23*1000))-ATAN(N245/'Operating Specs'!$C$24)-ATAN(N245/('Operating Specs'!$C$22*1000)))*180/PI()</f>
        <v>-79.010878308628619</v>
      </c>
    </row>
    <row r="246" spans="14:16" x14ac:dyDescent="0.25">
      <c r="N246">
        <v>2290.8676527677658</v>
      </c>
      <c r="O246">
        <f>20*LOG((SQRT(1+(N246/('Operating Specs'!$C$23*1000))^2)*SQRT(1+(N246/('Operating Specs'!$C$22*1000))^2)/SQRT(1+(N246/('Operating Specs'!$C$24))^2)*Mode!$L$13))</f>
        <v>-18.355631934096881</v>
      </c>
      <c r="P246">
        <f>(ATAN(N246/('Operating Specs'!$C$23*1000))-ATAN(N246/'Operating Specs'!$C$24)-ATAN(N246/('Operating Specs'!$C$22*1000)))*180/PI()</f>
        <v>-78.920252668293841</v>
      </c>
    </row>
    <row r="247" spans="14:16" x14ac:dyDescent="0.25">
      <c r="N247">
        <v>2344.2288153199142</v>
      </c>
      <c r="O247">
        <f>20*LOG((SQRT(1+(N247/('Operating Specs'!$C$23*1000))^2)*SQRT(1+(N247/('Operating Specs'!$C$22*1000))^2)/SQRT(1+(N247/('Operating Specs'!$C$24))^2)*Mode!$L$13))</f>
        <v>-18.543030050785585</v>
      </c>
      <c r="P247">
        <f>(ATAN(N247/('Operating Specs'!$C$23*1000))-ATAN(N247/'Operating Specs'!$C$24)-ATAN(N247/('Operating Specs'!$C$22*1000)))*180/PI()</f>
        <v>-78.824607123217987</v>
      </c>
    </row>
    <row r="248" spans="14:16" x14ac:dyDescent="0.25">
      <c r="N248">
        <v>2398.8329190194822</v>
      </c>
      <c r="O248">
        <f>20*LOG((SQRT(1+(N248/('Operating Specs'!$C$23*1000))^2)*SQRT(1+(N248/('Operating Specs'!$C$22*1000))^2)/SQRT(1+(N248/('Operating Specs'!$C$24))^2)*Mode!$L$13))</f>
        <v>-18.729921130038946</v>
      </c>
      <c r="P248">
        <f>(ATAN(N248/('Operating Specs'!$C$23*1000))-ATAN(N248/'Operating Specs'!$C$24)-ATAN(N248/('Operating Specs'!$C$22*1000)))*180/PI()</f>
        <v>-78.72394588816077</v>
      </c>
    </row>
    <row r="249" spans="14:16" x14ac:dyDescent="0.25">
      <c r="N249">
        <v>2454.7089156850216</v>
      </c>
      <c r="O249">
        <f>20*LOG((SQRT(1+(N249/('Operating Specs'!$C$23*1000))^2)*SQRT(1+(N249/('Operating Specs'!$C$22*1000))^2)/SQRT(1+(N249/('Operating Specs'!$C$24))^2)*Mode!$L$13))</f>
        <v>-18.916281011002777</v>
      </c>
      <c r="P249">
        <f>(ATAN(N249/('Operating Specs'!$C$23*1000))-ATAN(N249/'Operating Specs'!$C$24)-ATAN(N249/('Operating Specs'!$C$22*1000)))*180/PI()</f>
        <v>-78.618274129353466</v>
      </c>
    </row>
    <row r="250" spans="14:16" x14ac:dyDescent="0.25">
      <c r="N250">
        <v>2511.8864315095711</v>
      </c>
      <c r="O250">
        <f>20*LOG((SQRT(1+(N250/('Operating Specs'!$C$23*1000))^2)*SQRT(1+(N250/('Operating Specs'!$C$22*1000))^2)/SQRT(1+(N250/('Operating Specs'!$C$24))^2)*Mode!$L$13))</f>
        <v>-19.102084729411139</v>
      </c>
      <c r="P250">
        <f>(ATAN(N250/('Operating Specs'!$C$23*1000))-ATAN(N250/'Operating Specs'!$C$24)-ATAN(N250/('Operating Specs'!$C$22*1000)))*180/PI()</f>
        <v>-78.507598164835926</v>
      </c>
    </row>
    <row r="251" spans="14:16" x14ac:dyDescent="0.25">
      <c r="N251">
        <v>2570.3957827688546</v>
      </c>
      <c r="O251">
        <f>20*LOG((SQRT(1+(N251/('Operating Specs'!$C$23*1000))^2)*SQRT(1+(N251/('Operating Specs'!$C$22*1000))^2)/SQRT(1+(N251/('Operating Specs'!$C$24))^2)*Mode!$L$13))</f>
        <v>-19.287306492457056</v>
      </c>
      <c r="P251">
        <f>(ATAN(N251/('Operating Specs'!$C$23*1000))-ATAN(N251/'Operating Specs'!$C$24)-ATAN(N251/('Operating Specs'!$C$22*1000)))*180/PI()</f>
        <v>-78.39192567474818</v>
      </c>
    </row>
    <row r="252" spans="14:16" x14ac:dyDescent="0.25">
      <c r="N252">
        <v>2630.2679918953718</v>
      </c>
      <c r="O252">
        <f>20*LOG((SQRT(1+(N252/('Operating Specs'!$C$23*1000))^2)*SQRT(1+(N252/('Operating Specs'!$C$22*1000))^2)/SQRT(1+(N252/('Operating Specs'!$C$24))^2)*Mode!$L$13))</f>
        <v>-19.47191965409727</v>
      </c>
      <c r="P252">
        <f>(ATAN(N252/('Operating Specs'!$C$23*1000))-ATAN(N252/'Operating Specs'!$C$24)-ATAN(N252/('Operating Specs'!$C$22*1000)))*180/PI()</f>
        <v>-78.271265921782387</v>
      </c>
    </row>
    <row r="253" spans="14:16" x14ac:dyDescent="0.25">
      <c r="N253">
        <v>2691.5348039269052</v>
      </c>
      <c r="O253">
        <f>20*LOG((SQRT(1+(N253/('Operating Specs'!$C$23*1000))^2)*SQRT(1+(N253/('Operating Specs'!$C$22*1000))^2)/SQRT(1+(N253/('Operating Specs'!$C$24))^2)*Mode!$L$13))</f>
        <v>-19.655896690890835</v>
      </c>
      <c r="P253">
        <f>(ATAN(N253/('Operating Specs'!$C$23*1000))-ATAN(N253/'Operating Specs'!$C$24)-ATAN(N253/('Operating Specs'!$C$22*1000)))*180/PI()</f>
        <v>-78.145629981970998</v>
      </c>
    </row>
    <row r="254" spans="14:16" x14ac:dyDescent="0.25">
      <c r="N254">
        <v>2754.2287033381558</v>
      </c>
      <c r="O254">
        <f>20*LOG((SQRT(1+(N254/('Operating Specs'!$C$23*1000))^2)*SQRT(1+(N254/('Operating Specs'!$C$22*1000))^2)/SQRT(1+(N254/('Operating Specs'!$C$24))^2)*Mode!$L$13))</f>
        <v>-19.839209178479894</v>
      </c>
      <c r="P254">
        <f>(ATAN(N254/('Operating Specs'!$C$23*1000))-ATAN(N254/'Operating Specs'!$C$24)-ATAN(N254/('Operating Specs'!$C$22*1000)))*180/PI()</f>
        <v>-78.015030985948314</v>
      </c>
    </row>
    <row r="255" spans="14:16" x14ac:dyDescent="0.25">
      <c r="N255">
        <v>2818.3829312644425</v>
      </c>
      <c r="O255">
        <f>20*LOG((SQRT(1+(N255/('Operating Specs'!$C$23*1000))^2)*SQRT(1+(N255/('Operating Specs'!$C$22*1000))^2)/SQRT(1+(N255/('Operating Specs'!$C$24))^2)*Mode!$L$13))</f>
        <v>-20.021827768829823</v>
      </c>
      <c r="P255">
        <f>(ATAN(N255/('Operating Specs'!$C$23*1000))-ATAN(N255/'Operating Specs'!$C$24)-ATAN(N255/('Operating Specs'!$C$22*1000)))*180/PI()</f>
        <v>-77.879484370781753</v>
      </c>
    </row>
    <row r="256" spans="14:16" x14ac:dyDescent="0.25">
      <c r="N256">
        <v>2884.0315031265945</v>
      </c>
      <c r="O256">
        <f>20*LOG((SQRT(1+(N256/('Operating Specs'!$C$23*1000))^2)*SQRT(1+(N256/('Operating Specs'!$C$22*1000))^2)/SQRT(1+(N256/('Operating Specs'!$C$24))^2)*Mode!$L$13))</f>
        <v>-20.2037221683543</v>
      </c>
      <c r="P256">
        <f>(ATAN(N256/('Operating Specs'!$C$23*1000))-ATAN(N256/'Operating Specs'!$C$24)-ATAN(N256/('Operating Specs'!$C$22*1000)))*180/PI()</f>
        <v>-77.7390081424182</v>
      </c>
    </row>
    <row r="257" spans="14:16" x14ac:dyDescent="0.25">
      <c r="N257">
        <v>2951.2092266663731</v>
      </c>
      <c r="O257">
        <f>20*LOG((SQRT(1+(N257/('Operating Specs'!$C$23*1000))^2)*SQRT(1+(N257/('Operating Specs'!$C$22*1000))^2)/SQRT(1+(N257/('Operating Specs'!$C$24))^2)*Mode!$L$13))</f>
        <v>-20.384861117059927</v>
      </c>
      <c r="P257">
        <f>(ATAN(N257/('Operating Specs'!$C$23*1000))-ATAN(N257/'Operating Specs'!$C$24)-ATAN(N257/('Operating Specs'!$C$22*1000)))*180/PI()</f>
        <v>-77.593623148735915</v>
      </c>
    </row>
    <row r="258" spans="14:16" x14ac:dyDescent="0.25">
      <c r="N258">
        <v>3019.951720402003</v>
      </c>
      <c r="O258">
        <f>20*LOG((SQRT(1+(N258/('Operating Specs'!$C$23*1000))^2)*SQRT(1+(N258/('Operating Specs'!$C$22*1000))^2)/SQRT(1+(N258/('Operating Specs'!$C$24))^2)*Mode!$L$13))</f>
        <v>-20.565212368853679</v>
      </c>
      <c r="P258">
        <f>(ATAN(N258/('Operating Specs'!$C$23*1000))-ATAN(N258/'Operating Specs'!$C$24)-ATAN(N258/('Operating Specs'!$C$22*1000)))*180/PI()</f>
        <v>-77.443353363127699</v>
      </c>
    </row>
    <row r="259" spans="14:16" x14ac:dyDescent="0.25">
      <c r="N259">
        <v>3090.295432513577</v>
      </c>
      <c r="O259">
        <f>20*LOG((SQRT(1+(N259/('Operating Specs'!$C$23*1000))^2)*SQRT(1+(N259/('Operating Specs'!$C$22*1000))^2)/SQRT(1+(N259/('Operating Specs'!$C$24))^2)*Mode!$L$13))</f>
        <v>-20.744742673165089</v>
      </c>
      <c r="P259">
        <f>(ATAN(N259/('Operating Specs'!$C$23*1000))-ATAN(N259/'Operating Specs'!$C$24)-ATAN(N259/('Operating Specs'!$C$22*1000)))*180/PI()</f>
        <v>-77.288226178470723</v>
      </c>
    </row>
    <row r="260" spans="14:16" x14ac:dyDescent="0.25">
      <c r="N260">
        <v>3162.2776601683654</v>
      </c>
      <c r="O260">
        <f>20*LOG((SQRT(1+(N260/('Operating Specs'!$C$23*1000))^2)*SQRT(1+(N260/('Operating Specs'!$C$22*1000))^2)/SQRT(1+(N260/('Operating Specs'!$C$24))^2)*Mode!$L$13))</f>
        <v>-20.923417758043573</v>
      </c>
      <c r="P260">
        <f>(ATAN(N260/('Operating Specs'!$C$23*1000))-ATAN(N260/'Operating Specs'!$C$24)-ATAN(N260/('Operating Specs'!$C$22*1000)))*180/PI()</f>
        <v>-77.128272711258163</v>
      </c>
    </row>
    <row r="261" spans="14:16" x14ac:dyDescent="0.25">
      <c r="N261">
        <v>3235.9365692962679</v>
      </c>
      <c r="O261">
        <f>20*LOG((SQRT(1+(N261/('Operating Specs'!$C$23*1000))^2)*SQRT(1+(N261/('Operating Specs'!$C$22*1000))^2)/SQRT(1+(N261/('Operating Specs'!$C$24))^2)*Mode!$L$13))</f>
        <v>-21.101202314899361</v>
      </c>
      <c r="P261">
        <f>(ATAN(N261/('Operating Specs'!$C$23*1000))-ATAN(N261/'Operating Specs'!$C$24)-ATAN(N261/('Operating Specs'!$C$22*1000)))*180/PI()</f>
        <v>-76.963528115580317</v>
      </c>
    </row>
    <row r="262" spans="14:16" x14ac:dyDescent="0.25">
      <c r="N262">
        <v>3311.3112148258956</v>
      </c>
      <c r="O262">
        <f>20*LOG((SQRT(1+(N262/('Operating Specs'!$C$23*1000))^2)*SQRT(1+(N262/('Operating Specs'!$C$22*1000))^2)/SQRT(1+(N262/('Operating Specs'!$C$24))^2)*Mode!$L$13))</f>
        <v>-21.278059985064075</v>
      </c>
      <c r="P262">
        <f>(ATAN(N262/('Operating Specs'!$C$23*1000))-ATAN(N262/'Operating Specs'!$C$24)-ATAN(N262/('Operating Specs'!$C$22*1000)))*180/PI()</f>
        <v>-76.794031906546493</v>
      </c>
    </row>
    <row r="263" spans="14:16" x14ac:dyDescent="0.25">
      <c r="N263">
        <v>3388.4415613920096</v>
      </c>
      <c r="O263">
        <f>20*LOG((SQRT(1+(N263/('Operating Specs'!$C$23*1000))^2)*SQRT(1+(N263/('Operating Specs'!$C$22*1000))^2)/SQRT(1+(N263/('Operating Specs'!$C$24))^2)*Mode!$L$13))</f>
        <v>-21.453953348354354</v>
      </c>
      <c r="P263">
        <f>(ATAN(N263/('Operating Specs'!$C$23*1000))-ATAN(N263/'Operating Specs'!$C$24)-ATAN(N263/('Operating Specs'!$C$22*1000)))*180/PI()</f>
        <v>-76.61982829263323</v>
      </c>
    </row>
    <row r="264" spans="14:16" x14ac:dyDescent="0.25">
      <c r="N264">
        <v>3467.3685045252992</v>
      </c>
      <c r="O264">
        <f>20*LOG((SQRT(1+(N264/('Operating Specs'!$C$23*1000))^2)*SQRT(1+(N264/('Operating Specs'!$C$22*1000))^2)/SQRT(1+(N264/('Operating Specs'!$C$24))^2)*Mode!$L$13))</f>
        <v>-21.628843913827737</v>
      </c>
      <c r="P264">
        <f>(ATAN(N264/('Operating Specs'!$C$23*1000))-ATAN(N264/'Operating Specs'!$C$24)-ATAN(N264/('Operating Specs'!$C$22*1000)))*180/PI()</f>
        <v>-76.440966516329723</v>
      </c>
    </row>
    <row r="265" spans="14:16" x14ac:dyDescent="0.25">
      <c r="N265">
        <v>3548.1338923357371</v>
      </c>
      <c r="O265">
        <f>20*LOG((SQRT(1+(N265/('Operating Specs'!$C$23*1000))^2)*SQRT(1+(N265/('Operating Specs'!$C$22*1000))^2)/SQRT(1+(N265/('Operating Specs'!$C$24))^2)*Mode!$L$13))</f>
        <v>-21.802692112926128</v>
      </c>
      <c r="P265">
        <f>(ATAN(N265/('Operating Specs'!$C$23*1000))-ATAN(N265/'Operating Specs'!$C$24)-ATAN(N265/('Operating Specs'!$C$22*1000)))*180/PI()</f>
        <v>-76.257501202328939</v>
      </c>
    </row>
    <row r="266" spans="14:16" x14ac:dyDescent="0.25">
      <c r="N266">
        <v>3630.7805477009952</v>
      </c>
      <c r="O266">
        <f>20*LOG((SQRT(1+(N266/('Operating Specs'!$C$23*1000))^2)*SQRT(1+(N266/('Operating Specs'!$C$22*1000))^2)/SQRT(1+(N266/('Operating Specs'!$C$24))^2)*Mode!$L$13))</f>
        <v>-21.975457295205821</v>
      </c>
      <c r="P266">
        <f>(ATAN(N266/('Operating Specs'!$C$23*1000))-ATAN(N266/'Operating Specs'!$C$24)-ATAN(N266/('Operating Specs'!$C$22*1000)))*180/PI()</f>
        <v>-76.069492712379514</v>
      </c>
    </row>
    <row r="267" spans="14:16" x14ac:dyDescent="0.25">
      <c r="N267">
        <v>3715.3522909717071</v>
      </c>
      <c r="O267">
        <f>20*LOG((SQRT(1+(N267/('Operating Specs'!$C$23*1000))^2)*SQRT(1+(N267/('Operating Specs'!$C$22*1000))^2)/SQRT(1+(N267/('Operating Specs'!$C$24))^2)*Mode!$L$13))</f>
        <v>-22.147097726856874</v>
      </c>
      <c r="P267">
        <f>(ATAN(N267/('Operating Specs'!$C$23*1000))-ATAN(N267/'Operating Specs'!$C$24)-ATAN(N267/('Operating Specs'!$C$22*1000)))*180/PI()</f>
        <v>-75.877007505772909</v>
      </c>
    </row>
    <row r="268" spans="14:16" x14ac:dyDescent="0.25">
      <c r="N268">
        <v>3801.8939632055922</v>
      </c>
      <c r="O268">
        <f>20*LOG((SQRT(1+(N268/('Operating Specs'!$C$23*1000))^2)*SQRT(1+(N268/('Operating Specs'!$C$22*1000))^2)/SQRT(1+(N268/('Operating Specs'!$C$24))^2)*Mode!$L$13))</f>
        <v>-22.317570592215649</v>
      </c>
      <c r="P268">
        <f>(ATAN(N268/('Operating Specs'!$C$23*1000))-ATAN(N268/'Operating Specs'!$C$24)-ATAN(N268/('Operating Specs'!$C$22*1000)))*180/PI()</f>
        <v>-75.680118504292025</v>
      </c>
    </row>
    <row r="269" spans="14:16" x14ac:dyDescent="0.25">
      <c r="N269">
        <v>3890.451449942786</v>
      </c>
      <c r="O269">
        <f>20*LOG((SQRT(1+(N269/('Operating Specs'!$C$23*1000))^2)*SQRT(1+(N269/('Operating Specs'!$C$22*1000))^2)/SQRT(1+(N269/('Operating Specs'!$C$24))^2)*Mode!$L$13))</f>
        <v>-22.486831998474909</v>
      </c>
      <c r="P269">
        <f>(ATAN(N269/('Operating Specs'!$C$23*1000))-ATAN(N269/'Operating Specs'!$C$24)-ATAN(N269/('Operating Specs'!$C$22*1000)))*180/PI()</f>
        <v>-75.478905460289084</v>
      </c>
    </row>
    <row r="270" spans="14:16" x14ac:dyDescent="0.25">
      <c r="N270">
        <v>3981.071705534951</v>
      </c>
      <c r="O270">
        <f>20*LOG((SQRT(1+(N270/('Operating Specs'!$C$23*1000))^2)*SQRT(1+(N270/('Operating Specs'!$C$22*1000))^2)/SQRT(1+(N270/('Operating Specs'!$C$24))^2)*Mode!$L$13))</f>
        <v>-22.654836983793707</v>
      </c>
      <c r="P270">
        <f>(ATAN(N270/('Operating Specs'!$C$23*1000))-ATAN(N270/'Operating Specs'!$C$24)-ATAN(N270/('Operating Specs'!$C$22*1000)))*180/PI()</f>
        <v>-75.273455326398221</v>
      </c>
    </row>
    <row r="271" spans="14:16" x14ac:dyDescent="0.25">
      <c r="N271">
        <v>4073.8027780411048</v>
      </c>
      <c r="O271">
        <f>20*LOG((SQRT(1+(N271/('Operating Specs'!$C$23*1000))^2)*SQRT(1+(N271/('Operating Specs'!$C$22*1000))^2)/SQRT(1+(N271/('Operating Specs'!$C$24))^2)*Mode!$L$13))</f>
        <v>-22.821539529005737</v>
      </c>
      <c r="P271">
        <f>(ATAN(N271/('Operating Specs'!$C$23*1000))-ATAN(N271/'Operating Specs'!$C$24)-ATAN(N271/('Operating Specs'!$C$22*1000)))*180/PI()</f>
        <v>-75.063862625218277</v>
      </c>
    </row>
    <row r="272" spans="14:16" x14ac:dyDescent="0.25">
      <c r="N272">
        <v>4168.693834703331</v>
      </c>
      <c r="O272">
        <f>20*LOG((SQRT(1+(N272/('Operating Specs'!$C$23*1000))^2)*SQRT(1+(N272/('Operating Specs'!$C$22*1000))^2)/SQRT(1+(N272/('Operating Specs'!$C$24))^2)*Mode!$L$13))</f>
        <v>-22.986892573118393</v>
      </c>
      <c r="P272">
        <f>(ATAN(N272/('Operating Specs'!$C$23*1000))-ATAN(N272/'Operating Specs'!$C$24)-ATAN(N272/('Operating Specs'!$C$22*1000)))*180/PI()</f>
        <v>-74.850229817126348</v>
      </c>
    </row>
    <row r="273" spans="14:16" x14ac:dyDescent="0.25">
      <c r="N273">
        <v>4265.7951880159035</v>
      </c>
      <c r="O273">
        <f>20*LOG((SQRT(1+(N273/('Operating Specs'!$C$23*1000))^2)*SQRT(1+(N273/('Operating Specs'!$C$22*1000))^2)/SQRT(1+(N273/('Operating Specs'!$C$24))^2)*Mode!$L$13))</f>
        <v>-23.150848032786708</v>
      </c>
      <c r="P273">
        <f>(ATAN(N273/('Operating Specs'!$C$23*1000))-ATAN(N273/'Operating Specs'!$C$24)-ATAN(N273/('Operating Specs'!$C$22*1000)))*180/PI()</f>
        <v>-74.632667664205911</v>
      </c>
    </row>
    <row r="274" spans="14:16" x14ac:dyDescent="0.25">
      <c r="N274">
        <v>4365.158322401634</v>
      </c>
      <c r="O274">
        <f>20*LOG((SQRT(1+(N274/('Operating Specs'!$C$23*1000))^2)*SQRT(1+(N274/('Operating Specs'!$C$22*1000))^2)/SQRT(1+(N274/('Operating Specs'!$C$24))^2)*Mode!$L$13))</f>
        <v>-23.313356825934829</v>
      </c>
      <c r="P274">
        <f>(ATAN(N274/('Operating Specs'!$C$23*1000))-ATAN(N274/'Operating Specs'!$C$24)-ATAN(N274/('Operating Specs'!$C$22*1000)))*180/PI()</f>
        <v>-74.411295588093708</v>
      </c>
    </row>
    <row r="275" spans="14:16" x14ac:dyDescent="0.25">
      <c r="N275">
        <v>4466.8359215096052</v>
      </c>
      <c r="O275">
        <f>20*LOG((SQRT(1+(N275/('Operating Specs'!$C$23*1000))^2)*SQRT(1+(N275/('Operating Specs'!$C$22*1000))^2)/SQRT(1+(N275/('Operating Specs'!$C$24))^2)*Mode!$L$13))</f>
        <v>-23.474368899684016</v>
      </c>
      <c r="P275">
        <f>(ATAN(N275/('Operating Specs'!$C$23*1000))-ATAN(N275/'Operating Specs'!$C$24)-ATAN(N275/('Operating Specs'!$C$22*1000)))*180/PI()</f>
        <v>-74.186242019370354</v>
      </c>
    </row>
    <row r="276" spans="14:16" x14ac:dyDescent="0.25">
      <c r="N276">
        <v>4570.8818961487232</v>
      </c>
      <c r="O276">
        <f>20*LOG((SQRT(1+(N276/('Operating Specs'!$C$23*1000))^2)*SQRT(1+(N276/('Operating Specs'!$C$22*1000))^2)/SQRT(1+(N276/('Operating Specs'!$C$24))^2)*Mode!$L$13))</f>
        <v>-23.633833262729283</v>
      </c>
      <c r="P276">
        <f>(ATAN(N276/('Operating Specs'!$C$23*1000))-ATAN(N276/'Operating Specs'!$C$24)-ATAN(N276/('Operating Specs'!$C$22*1000)))*180/PI()</f>
        <v>-73.957644735944214</v>
      </c>
    </row>
    <row r="277" spans="14:16" x14ac:dyDescent="0.25">
      <c r="N277">
        <v>4677.3514128719544</v>
      </c>
      <c r="O277">
        <f>20*LOG((SQRT(1+(N277/('Operating Specs'!$C$23*1000))^2)*SQRT(1+(N277/('Operating Specs'!$C$22*1000))^2)/SQRT(1+(N277/('Operating Specs'!$C$24))^2)*Mode!$L$13))</f>
        <v>-23.791698022286898</v>
      </c>
      <c r="P277">
        <f>(ATAN(N277/('Operating Specs'!$C$23*1000))-ATAN(N277/'Operating Specs'!$C$24)-ATAN(N277/('Operating Specs'!$C$22*1000)))*180/PI()</f>
        <v>-73.725651187705608</v>
      </c>
    </row>
    <row r="278" spans="14:16" x14ac:dyDescent="0.25">
      <c r="N278">
        <v>4786.3009232263539</v>
      </c>
      <c r="O278">
        <f>20*LOG((SQRT(1+(N278/('Operating Specs'!$C$23*1000))^2)*SQRT(1+(N278/('Operating Specs'!$C$22*1000))^2)/SQRT(1+(N278/('Operating Specs'!$C$24))^2)*Mode!$L$13))</f>
        <v>-23.947910425712049</v>
      </c>
      <c r="P278">
        <f>(ATAN(N278/('Operating Specs'!$C$23*1000))-ATAN(N278/'Operating Specs'!$C$24)-ATAN(N278/('Operating Specs'!$C$22*1000)))*180/PI()</f>
        <v>-73.49041880456565</v>
      </c>
    </row>
    <row r="279" spans="14:16" x14ac:dyDescent="0.25">
      <c r="N279">
        <v>4897.7881936844324</v>
      </c>
      <c r="O279">
        <f>20*LOG((SQRT(1+(N279/('Operating Specs'!$C$23*1000))^2)*SQRT(1+(N279/('Operating Specs'!$C$22*1000))^2)/SQRT(1+(N279/('Operating Specs'!$C$24))^2)*Mode!$L$13))</f>
        <v>-24.102416906859887</v>
      </c>
      <c r="P279">
        <f>(ATAN(N279/('Operating Specs'!$C$23*1000))-ATAN(N279/'Operating Specs'!$C$24)-ATAN(N279/('Operating Specs'!$C$22*1000)))*180/PI()</f>
        <v>-73.252115284840414</v>
      </c>
    </row>
    <row r="280" spans="14:16" x14ac:dyDescent="0.25">
      <c r="N280">
        <v>5011.8723362726905</v>
      </c>
      <c r="O280">
        <f>20*LOG((SQRT(1+(N280/('Operating Specs'!$C$23*1000))^2)*SQRT(1+(N280/('Operating Specs'!$C$22*1000))^2)/SQRT(1+(N280/('Operating Specs'!$C$24))^2)*Mode!$L$13))</f>
        <v>-24.255163137233854</v>
      </c>
      <c r="P280">
        <f>(ATAN(N280/('Operating Specs'!$C$23*1000))-ATAN(N280/'Operating Specs'!$C$24)-ATAN(N280/('Operating Specs'!$C$22*1000)))*180/PI()</f>
        <v>-73.010918860802036</v>
      </c>
    </row>
    <row r="281" spans="14:16" x14ac:dyDescent="0.25">
      <c r="N281">
        <v>5128.6138399136153</v>
      </c>
      <c r="O281">
        <f>20*LOG((SQRT(1+(N281/('Operating Specs'!$C$23*1000))^2)*SQRT(1+(N281/('Operating Specs'!$C$22*1000))^2)/SQRT(1+(N281/('Operating Specs'!$C$24))^2)*Mode!$L$13))</f>
        <v>-24.406094081933006</v>
      </c>
      <c r="P281">
        <f>(ATAN(N281/('Operating Specs'!$C$23*1000))-ATAN(N281/'Operating Specs'!$C$24)-ATAN(N281/('Operating Specs'!$C$22*1000)))*180/PI()</f>
        <v>-72.767018538096011</v>
      </c>
    </row>
    <row r="282" spans="14:16" x14ac:dyDescent="0.25">
      <c r="N282">
        <v>5248.0746024976916</v>
      </c>
      <c r="O282">
        <f>20*LOG((SQRT(1+(N282/('Operating Specs'!$C$23*1000))^2)*SQRT(1+(N282/('Operating Specs'!$C$22*1000))^2)/SQRT(1+(N282/('Operating Specs'!$C$24))^2)*Mode!$L$13))</f>
        <v>-24.555154060374615</v>
      </c>
      <c r="P282">
        <f>(ATAN(N282/('Operating Specs'!$C$23*1000))-ATAN(N282/'Operating Specs'!$C$24)-ATAN(N282/('Operating Specs'!$C$22*1000)))*180/PI()</f>
        <v>-72.520614305622274</v>
      </c>
    </row>
    <row r="283" spans="14:16" x14ac:dyDescent="0.25">
      <c r="N283">
        <v>5370.3179637024932</v>
      </c>
      <c r="O283">
        <f>20*LOG((SQRT(1+(N283/('Operating Specs'!$C$23*1000))^2)*SQRT(1+(N283/('Operating Specs'!$C$22*1000))^2)/SQRT(1+(N283/('Operating Specs'!$C$24))^2)*Mode!$L$13))</f>
        <v>-24.702286811730602</v>
      </c>
      <c r="P283">
        <f>(ATAN(N283/('Operating Specs'!$C$23*1000))-ATAN(N283/'Operating Specs'!$C$24)-ATAN(N283/('Operating Specs'!$C$22*1000)))*180/PI()</f>
        <v>-72.271917312399836</v>
      </c>
    </row>
    <row r="284" spans="14:16" x14ac:dyDescent="0.25">
      <c r="N284">
        <v>5495.4087385762095</v>
      </c>
      <c r="O284">
        <f>20*LOG((SQRT(1+(N284/('Operating Specs'!$C$23*1000))^2)*SQRT(1+(N284/('Operating Specs'!$C$22*1000))^2)/SQRT(1+(N284/('Operating Specs'!$C$24))^2)*Mode!$L$13))</f>
        <v>-24.847435564975594</v>
      </c>
      <c r="P284">
        <f>(ATAN(N284/('Operating Specs'!$C$23*1000))-ATAN(N284/'Operating Specs'!$C$24)-ATAN(N284/('Operating Specs'!$C$22*1000)))*180/PI()</f>
        <v>-72.021150007885083</v>
      </c>
    </row>
    <row r="285" spans="14:16" x14ac:dyDescent="0.25">
      <c r="N285">
        <v>5623.4132519034529</v>
      </c>
      <c r="O285">
        <f>20*LOG((SQRT(1+(N285/('Operating Specs'!$C$23*1000))^2)*SQRT(1+(N285/('Operating Specs'!$C$22*1000))^2)/SQRT(1+(N285/('Operating Specs'!$C$24))^2)*Mode!$L$13))</f>
        <v>-24.990543113402069</v>
      </c>
      <c r="P285">
        <f>(ATAN(N285/('Operating Specs'!$C$23*1000))-ATAN(N285/'Operating Specs'!$C$24)-ATAN(N285/('Operating Specs'!$C$22*1000)))*180/PI()</f>
        <v>-71.768546242194247</v>
      </c>
    </row>
    <row r="286" spans="14:16" x14ac:dyDescent="0.25">
      <c r="N286">
        <v>5754.3993733715297</v>
      </c>
      <c r="O286">
        <f>20*LOG((SQRT(1+(N286/('Operating Specs'!$C$23*1000))^2)*SQRT(1+(N286/('Operating Specs'!$C$22*1000))^2)/SQRT(1+(N286/('Operating Specs'!$C$24))^2)*Mode!$L$13))</f>
        <v>-25.13155189341354</v>
      </c>
      <c r="P286">
        <f>(ATAN(N286/('Operating Specs'!$C$23*1000))-ATAN(N286/'Operating Specs'!$C$24)-ATAN(N286/('Operating Specs'!$C$22*1000)))*180/PI()</f>
        <v>-71.514351322696768</v>
      </c>
    </row>
    <row r="287" spans="14:16" x14ac:dyDescent="0.25">
      <c r="N287">
        <v>5888.43655355585</v>
      </c>
      <c r="O287">
        <f>20*LOG((SQRT(1+(N287/('Operating Specs'!$C$23*1000))^2)*SQRT(1+(N287/('Operating Specs'!$C$22*1000))^2)/SQRT(1+(N287/('Operating Specs'!$C$24))^2)*Mode!$L$13))</f>
        <v>-25.270404067361248</v>
      </c>
      <c r="P287">
        <f>(ATAN(N287/('Operating Specs'!$C$23*1000))-ATAN(N287/'Operating Specs'!$C$24)-ATAN(N287/('Operating Specs'!$C$22*1000)))*180/PI()</f>
        <v>-71.25882202349959</v>
      </c>
    </row>
    <row r="288" spans="14:16" x14ac:dyDescent="0.25">
      <c r="N288">
        <v>6025.595860743535</v>
      </c>
      <c r="O288">
        <f>20*LOG((SQRT(1+(N288/('Operating Specs'!$C$23*1000))^2)*SQRT(1+(N288/('Operating Specs'!$C$22*1000))^2)/SQRT(1+(N288/('Operating Specs'!$C$24))^2)*Mode!$L$13))</f>
        <v>-25.407041610143764</v>
      </c>
      <c r="P288">
        <f>(ATAN(N288/('Operating Specs'!$C$23*1000))-ATAN(N288/'Operating Specs'!$C$24)-ATAN(N288/('Operating Specs'!$C$22*1000)))*180/PI()</f>
        <v>-71.00222654443597</v>
      </c>
    </row>
    <row r="289" spans="14:16" x14ac:dyDescent="0.25">
      <c r="N289">
        <v>6165.9500186147779</v>
      </c>
      <c r="O289">
        <f>20*LOG((SQRT(1+(N289/('Operating Specs'!$C$23*1000))^2)*SQRT(1+(N289/('Operating Specs'!$C$22*1000))^2)/SQRT(1+(N289/('Operating Specs'!$C$24))^2)*Mode!$L$13))</f>
        <v>-25.541406399242558</v>
      </c>
      <c r="P289">
        <f>(ATAN(N289/('Operating Specs'!$C$23*1000))-ATAN(N289/'Operating Specs'!$C$24)-ATAN(N289/('Operating Specs'!$C$22*1000)))*180/PI()</f>
        <v>-70.744844416310386</v>
      </c>
    </row>
    <row r="290" spans="14:16" x14ac:dyDescent="0.25">
      <c r="N290">
        <v>6309.5734448018875</v>
      </c>
      <c r="O290">
        <f>20*LOG((SQRT(1+(N290/('Operating Specs'!$C$23*1000))^2)*SQRT(1+(N290/('Operating Specs'!$C$22*1000))^2)/SQRT(1+(N290/('Operating Specs'!$C$24))^2)*Mode!$L$13))</f>
        <v>-25.673440307821203</v>
      </c>
      <c r="P290">
        <f>(ATAN(N290/('Operating Specs'!$C$23*1000))-ATAN(N290/'Operating Specs'!$C$24)-ATAN(N290/('Operating Specs'!$C$22*1000)))*180/PI()</f>
        <v>-70.486966349333201</v>
      </c>
    </row>
    <row r="291" spans="14:16" x14ac:dyDescent="0.25">
      <c r="N291">
        <v>6456.5422903465087</v>
      </c>
      <c r="O291">
        <f>20*LOG((SQRT(1+(N291/('Operating Specs'!$C$23*1000))^2)*SQRT(1+(N291/('Operating Specs'!$C$22*1000))^2)/SQRT(1+(N291/('Operating Specs'!$C$24))^2)*Mode!$L$13))</f>
        <v>-25.803085300471956</v>
      </c>
      <c r="P291">
        <f>(ATAN(N291/('Operating Specs'!$C$23*1000))-ATAN(N291/'Operating Specs'!$C$24)-ATAN(N291/('Operating Specs'!$C$22*1000)))*180/PI()</f>
        <v>-70.228894021908147</v>
      </c>
    </row>
    <row r="292" spans="14:16" x14ac:dyDescent="0.25">
      <c r="N292">
        <v>6606.9344800759118</v>
      </c>
      <c r="O292">
        <f>20*LOG((SQRT(1+(N292/('Operating Specs'!$C$23*1000))^2)*SQRT(1+(N292/('Operating Specs'!$C$22*1000))^2)/SQRT(1+(N292/('Operating Specs'!$C$24))^2)*Mode!$L$13))</f>
        <v>-25.930283531151655</v>
      </c>
      <c r="P292">
        <f>(ATAN(N292/('Operating Specs'!$C$23*1000))-ATAN(N292/'Operating Specs'!$C$24)-ATAN(N292/('Operating Specs'!$C$22*1000)))*180/PI()</f>
        <v>-69.970939807213256</v>
      </c>
    </row>
    <row r="293" spans="14:16" x14ac:dyDescent="0.25">
      <c r="N293">
        <v>6760.8297539197674</v>
      </c>
      <c r="O293">
        <f>20*LOG((SQRT(1+(N293/('Operating Specs'!$C$23*1000))^2)*SQRT(1+(N293/('Operating Specs'!$C$22*1000))^2)/SQRT(1+(N293/('Operating Specs'!$C$24))^2)*Mode!$L$13))</f>
        <v>-26.054977442810511</v>
      </c>
      <c r="P293">
        <f>(ATAN(N293/('Operating Specs'!$C$23*1000))-ATAN(N293/'Operating Specs'!$C$24)-ATAN(N293/('Operating Specs'!$C$22*1000)))*180/PI()</f>
        <v>-69.713426435339485</v>
      </c>
    </row>
    <row r="294" spans="14:16" x14ac:dyDescent="0.25">
      <c r="N294">
        <v>6918.3097091893123</v>
      </c>
      <c r="O294">
        <f>20*LOG((SQRT(1+(N294/('Operating Specs'!$C$23*1000))^2)*SQRT(1+(N294/('Operating Specs'!$C$22*1000))^2)/SQRT(1+(N294/('Operating Specs'!$C$24))^2)*Mode!$L$13))</f>
        <v>-26.177109868182651</v>
      </c>
      <c r="P294">
        <f>(ATAN(N294/('Operating Specs'!$C$23*1000))-ATAN(N294/'Operating Specs'!$C$24)-ATAN(N294/('Operating Specs'!$C$22*1000)))*180/PI()</f>
        <v>-69.456686589124701</v>
      </c>
    </row>
    <row r="295" spans="14:16" x14ac:dyDescent="0.25">
      <c r="N295">
        <v>7079.4578438413255</v>
      </c>
      <c r="O295">
        <f>20*LOG((SQRT(1+(N295/('Operating Specs'!$C$23*1000))^2)*SQRT(1+(N295/('Operating Specs'!$C$22*1000))^2)/SQRT(1+(N295/('Operating Specs'!$C$24))^2)*Mode!$L$13))</f>
        <v>-26.296624131177758</v>
      </c>
      <c r="P295">
        <f>(ATAN(N295/('Operating Specs'!$C$23*1000))-ATAN(N295/'Operating Specs'!$C$24)-ATAN(N295/('Operating Specs'!$C$22*1000)))*180/PI()</f>
        <v>-69.201062432236895</v>
      </c>
    </row>
    <row r="296" spans="14:16" x14ac:dyDescent="0.25">
      <c r="N296">
        <v>7244.3596007498436</v>
      </c>
      <c r="O296">
        <f>20*LOG((SQRT(1+(N296/('Operating Specs'!$C$23*1000))^2)*SQRT(1+(N296/('Operating Specs'!$C$22*1000))^2)/SQRT(1+(N296/('Operating Specs'!$C$24))^2)*Mode!$L$13))</f>
        <v>-26.413464148289219</v>
      </c>
      <c r="P296">
        <f>(ATAN(N296/('Operating Specs'!$C$23*1000))-ATAN(N296/'Operating Specs'!$C$24)-ATAN(N296/('Operating Specs'!$C$22*1000)))*180/PI()</f>
        <v>-68.946905068521261</v>
      </c>
    </row>
    <row r="297" spans="14:16" x14ac:dyDescent="0.25">
      <c r="N297">
        <v>7413.1024130091182</v>
      </c>
      <c r="O297">
        <f>20*LOG((SQRT(1+(N297/('Operating Specs'!$C$23*1000))^2)*SQRT(1+(N297/('Operating Specs'!$C$22*1000))^2)/SQRT(1+(N297/('Operating Specs'!$C$24))^2)*Mode!$L$13))</f>
        <v>-26.527574529416636</v>
      </c>
      <c r="P297">
        <f>(ATAN(N297/('Operating Specs'!$C$23*1000))-ATAN(N297/'Operating Specs'!$C$24)-ATAN(N297/('Operating Specs'!$C$22*1000)))*180/PI()</f>
        <v>-68.694573932126914</v>
      </c>
    </row>
    <row r="298" spans="14:16" x14ac:dyDescent="0.25">
      <c r="N298">
        <v>7585.7757502917784</v>
      </c>
      <c r="O298">
        <f>20*LOG((SQRT(1+(N298/('Operating Specs'!$C$23*1000))^2)*SQRT(1+(N298/('Operating Specs'!$C$22*1000))^2)/SQRT(1+(N298/('Operating Specs'!$C$24))^2)*Mode!$L$13))</f>
        <v>-26.638900677490369</v>
      </c>
      <c r="P298">
        <f>(ATAN(N298/('Operating Specs'!$C$23*1000))-ATAN(N298/'Operating Specs'!$C$24)-ATAN(N298/('Operating Specs'!$C$22*1000)))*180/PI()</f>
        <v>-68.444436108463648</v>
      </c>
    </row>
    <row r="299" spans="14:16" x14ac:dyDescent="0.25">
      <c r="N299">
        <v>7762.4711662868567</v>
      </c>
      <c r="O299">
        <f>20*LOG((SQRT(1+(N299/('Operating Specs'!$C$23*1000))^2)*SQRT(1+(N299/('Operating Specs'!$C$22*1000))^2)/SQRT(1+(N299/('Operating Specs'!$C$24))^2)*Mode!$L$13))</f>
        <v>-26.747388886283431</v>
      </c>
      <c r="P299">
        <f>(ATAN(N299/('Operating Specs'!$C$23*1000))-ATAN(N299/'Operating Specs'!$C$24)-ATAN(N299/('Operating Specs'!$C$22*1000)))*180/PI()</f>
        <v>-68.196865586606009</v>
      </c>
    </row>
    <row r="300" spans="14:16" x14ac:dyDescent="0.25">
      <c r="N300">
        <v>7943.2823472427517</v>
      </c>
      <c r="O300">
        <f>20*LOG((SQRT(1+(N300/('Operating Specs'!$C$23*1000))^2)*SQRT(1+(N300/('Operating Specs'!$C$22*1000))^2)/SQRT(1+(N300/('Operating Specs'!$C$24))^2)*Mode!$L$13))</f>
        <v>-26.852986435801888</v>
      </c>
      <c r="P300">
        <f>(ATAN(N300/('Operating Specs'!$C$23*1000))-ATAN(N300/'Operating Specs'!$C$24)-ATAN(N300/('Operating Specs'!$C$22*1000)))*180/PI()</f>
        <v>-67.952242444352862</v>
      </c>
    </row>
    <row r="301" spans="14:16" x14ac:dyDescent="0.25">
      <c r="N301">
        <v>8128.3051616409257</v>
      </c>
      <c r="O301">
        <f>20*LOG((SQRT(1+(N301/('Operating Specs'!$C$23*1000))^2)*SQRT(1+(N301/('Operating Specs'!$C$22*1000))^2)/SQRT(1+(N301/('Operating Specs'!$C$24))^2)*Mode!$L$13))</f>
        <v>-26.955641684659643</v>
      </c>
      <c r="P301">
        <f>(ATAN(N301/('Operating Specs'!$C$23*1000))-ATAN(N301/'Operating Specs'!$C$24)-ATAN(N301/('Operating Specs'!$C$22*1000)))*180/PI()</f>
        <v>-67.710951967757865</v>
      </c>
    </row>
    <row r="302" spans="14:16" x14ac:dyDescent="0.25">
      <c r="N302">
        <v>8317.6377110266421</v>
      </c>
      <c r="O302">
        <f>20*LOG((SQRT(1+(N302/('Operating Specs'!$C$23*1000))^2)*SQRT(1+(N302/('Operating Specs'!$C$22*1000))^2)/SQRT(1+(N302/('Operating Specs'!$C$24))^2)*Mode!$L$13))</f>
        <v>-27.055304158867031</v>
      </c>
      <c r="P302">
        <f>(ATAN(N302/('Operating Specs'!$C$23*1000))-ATAN(N302/'Operating Specs'!$C$24)-ATAN(N302/('Operating Specs'!$C$22*1000)))*180/PI()</f>
        <v>-67.47338370756647</v>
      </c>
    </row>
    <row r="303" spans="14:16" x14ac:dyDescent="0.25">
      <c r="N303">
        <v>8511.3803820236935</v>
      </c>
      <c r="O303">
        <f>20*LOG((SQRT(1+(N303/('Operating Specs'!$C$23*1000))^2)*SQRT(1+(N303/('Operating Specs'!$C$22*1000))^2)/SQRT(1+(N303/('Operating Specs'!$C$24))^2)*Mode!$L$13))</f>
        <v>-27.151924636495124</v>
      </c>
      <c r="P303">
        <f>(ATAN(N303/('Operating Specs'!$C$23*1000))-ATAN(N303/'Operating Specs'!$C$24)-ATAN(N303/('Operating Specs'!$C$22*1000)))*180/PI()</f>
        <v>-67.239930475614798</v>
      </c>
    </row>
    <row r="304" spans="14:16" x14ac:dyDescent="0.25">
      <c r="N304">
        <v>8709.6358995607334</v>
      </c>
      <c r="O304">
        <f>20*LOG((SQRT(1+(N304/('Operating Specs'!$C$23*1000))^2)*SQRT(1+(N304/('Operating Specs'!$C$22*1000))^2)/SQRT(1+(N304/('Operating Specs'!$C$24))^2)*Mode!$L$13))</f>
        <v>-27.245455227719088</v>
      </c>
      <c r="P304">
        <f>(ATAN(N304/('Operating Specs'!$C$23*1000))-ATAN(N304/'Operating Specs'!$C$24)-ATAN(N304/('Operating Specs'!$C$22*1000)))*180/PI()</f>
        <v>-67.010987284862992</v>
      </c>
    </row>
    <row r="305" spans="14:16" x14ac:dyDescent="0.25">
      <c r="N305">
        <v>8912.5093813373787</v>
      </c>
      <c r="O305">
        <f>20*LOG((SQRT(1+(N305/('Operating Specs'!$C$23*1000))^2)*SQRT(1+(N305/('Operating Specs'!$C$22*1000))^2)/SQRT(1+(N305/('Operating Specs'!$C$24))^2)*Mode!$L$13))</f>
        <v>-27.335849449793596</v>
      </c>
      <c r="P305">
        <f>(ATAN(N305/('Operating Specs'!$C$23*1000))-ATAN(N305/'Operating Specs'!$C$24)-ATAN(N305/('Operating Specs'!$C$22*1000)))*180/PI()</f>
        <v>-66.786950237335915</v>
      </c>
    </row>
    <row r="306" spans="14:16" x14ac:dyDescent="0.25">
      <c r="N306">
        <v>9120.1083935590177</v>
      </c>
      <c r="O306">
        <f>20*LOG((SQRT(1+(N306/('Operating Specs'!$C$23*1000))^2)*SQRT(1+(N306/('Operating Specs'!$C$22*1000))^2)/SQRT(1+(N306/('Operating Specs'!$C$24))^2)*Mode!$L$13))</f>
        <v>-27.423062296571061</v>
      </c>
      <c r="P306">
        <f>(ATAN(N306/('Operating Specs'!$C$23*1000))-ATAN(N306/'Operating Specs'!$C$24)-ATAN(N306/('Operating Specs'!$C$22*1000)))*180/PI()</f>
        <v>-66.568215364824198</v>
      </c>
    </row>
    <row r="307" spans="14:16" x14ac:dyDescent="0.25">
      <c r="N307">
        <v>9332.5430079698308</v>
      </c>
      <c r="O307">
        <f>20*LOG((SQRT(1+(N307/('Operating Specs'!$C$23*1000))^2)*SQRT(1+(N307/('Operating Specs'!$C$22*1000))^2)/SQRT(1+(N307/('Operating Specs'!$C$24))^2)*Mode!$L$13))</f>
        <v>-27.507050302238248</v>
      </c>
      <c r="P307">
        <f>(ATAN(N307/('Operating Specs'!$C$23*1000))-ATAN(N307/'Operating Specs'!$C$24)-ATAN(N307/('Operating Specs'!$C$22*1000)))*180/PI()</f>
        <v>-66.35517742774735</v>
      </c>
    </row>
    <row r="308" spans="14:16" x14ac:dyDescent="0.25">
      <c r="N308">
        <v>9549.9258602142745</v>
      </c>
      <c r="O308">
        <f>20*LOG((SQRT(1+(N308/('Operating Specs'!$C$23*1000))^2)*SQRT(1+(N308/('Operating Specs'!$C$22*1000))^2)/SQRT(1+(N308/('Operating Specs'!$C$24))^2)*Mode!$L$13))</f>
        <v>-27.587771599017881</v>
      </c>
      <c r="P308">
        <f>(ATAN(N308/('Operating Specs'!$C$23*1000))-ATAN(N308/'Operating Specs'!$C$24)-ATAN(N308/('Operating Specs'!$C$22*1000)))*180/PI()</f>
        <v>-66.148228678090291</v>
      </c>
    </row>
    <row r="309" spans="14:16" x14ac:dyDescent="0.25">
      <c r="N309">
        <v>9772.3722095580197</v>
      </c>
      <c r="O309">
        <f>20*LOG((SQRT(1+(N309/('Operating Specs'!$C$23*1000))^2)*SQRT(1+(N309/('Operating Specs'!$C$22*1000))^2)/SQRT(1+(N309/('Operating Specs'!$C$24))^2)*Mode!$L$13))</f>
        <v>-27.665185968658022</v>
      </c>
      <c r="P309">
        <f>(ATAN(N309/('Operating Specs'!$C$23*1000))-ATAN(N309/'Operating Specs'!$C$24)-ATAN(N309/('Operating Specs'!$C$22*1000)))*180/PI()</f>
        <v>-65.947757592789941</v>
      </c>
    </row>
    <row r="310" spans="14:16" x14ac:dyDescent="0.25">
      <c r="N310">
        <v>10000</v>
      </c>
      <c r="O310">
        <f>20*LOG((SQRT(1+(N310/('Operating Specs'!$C$23*1000))^2)*SQRT(1+(N310/('Operating Specs'!$C$22*1000))^2)/SQRT(1+(N310/('Operating Specs'!$C$24))^2)*Mode!$L$13))</f>
        <v>-27.739254887612084</v>
      </c>
      <c r="P310">
        <f>(ATAN(N310/('Operating Specs'!$C$23*1000))-ATAN(N310/'Operating Specs'!$C$24)-ATAN(N310/('Operating Specs'!$C$22*1000)))*180/PI()</f>
        <v>-65.754147584360126</v>
      </c>
    </row>
    <row r="311" spans="14:16" x14ac:dyDescent="0.25">
      <c r="N311">
        <v>10232.929922807542</v>
      </c>
      <c r="O311">
        <f>20*LOG((SQRT(1+(N311/('Operating Specs'!$C$23*1000))^2)*SQRT(1+(N311/('Operating Specs'!$C$22*1000))^2)/SQRT(1+(N311/('Operating Specs'!$C$24))^2)*Mode!$L$13))</f>
        <v>-27.80994156589426</v>
      </c>
      <c r="P311">
        <f>(ATAN(N311/('Operating Specs'!$C$23*1000))-ATAN(N311/'Operating Specs'!$C$24)-ATAN(N311/('Operating Specs'!$C$22*1000)))*180/PI()</f>
        <v>-65.567775695897865</v>
      </c>
    </row>
    <row r="312" spans="14:16" x14ac:dyDescent="0.25">
      <c r="N312">
        <v>10471.285480508994</v>
      </c>
      <c r="O312">
        <f>20*LOG((SQRT(1+(N312/('Operating Specs'!$C$23*1000))^2)*SQRT(1+(N312/('Operating Specs'!$C$22*1000))^2)/SQRT(1+(N312/('Operating Specs'!$C$24))^2)*Mode!$L$13))</f>
        <v>-27.877210979679464</v>
      </c>
      <c r="P312">
        <f>(ATAN(N312/('Operating Specs'!$C$23*1000))-ATAN(N312/'Operating Specs'!$C$24)-ATAN(N312/('Operating Specs'!$C$22*1000)))*180/PI()</f>
        <v>-65.38901128790333</v>
      </c>
    </row>
    <row r="313" spans="14:16" x14ac:dyDescent="0.25">
      <c r="N313">
        <v>10715.193052376062</v>
      </c>
      <c r="O313">
        <f>20*LOG((SQRT(1+(N313/('Operating Specs'!$C$23*1000))^2)*SQRT(1+(N313/('Operating Specs'!$C$22*1000))^2)/SQRT(1+(N313/('Operating Specs'!$C$24))^2)*Mode!$L$13))</f>
        <v>-27.941029897798071</v>
      </c>
      <c r="P313">
        <f>(ATAN(N313/('Operating Specs'!$C$23*1000))-ATAN(N313/'Operating Specs'!$C$24)-ATAN(N313/('Operating Specs'!$C$22*1000)))*180/PI()</f>
        <v>-65.218214724572988</v>
      </c>
    </row>
    <row r="314" spans="14:16" x14ac:dyDescent="0.25">
      <c r="N314">
        <v>10964.781961431847</v>
      </c>
      <c r="O314">
        <f>20*LOG((SQRT(1+(N314/('Operating Specs'!$C$23*1000))^2)*SQRT(1+(N314/('Operating Specs'!$C$22*1000))^2)/SQRT(1+(N314/('Operating Specs'!$C$24))^2)*Mode!$L$13))</f>
        <v>-28.001366902357443</v>
      </c>
      <c r="P314">
        <f>(ATAN(N314/('Operating Specs'!$C$23*1000))-ATAN(N314/'Operating Specs'!$C$24)-ATAN(N314/('Operating Specs'!$C$22*1000)))*180/PI()</f>
        <v>-65.055736067377779</v>
      </c>
    </row>
    <row r="315" spans="14:16" x14ac:dyDescent="0.25">
      <c r="N315">
        <v>11220.184543019632</v>
      </c>
      <c r="O315">
        <f>20*LOG((SQRT(1+(N315/('Operating Specs'!$C$23*1000))^2)*SQRT(1+(N315/('Operating Specs'!$C$22*1000))^2)/SQRT(1+(N315/('Operating Specs'!$C$24))^2)*Mode!$L$13))</f>
        <v>-28.058192403797776</v>
      </c>
      <c r="P315">
        <f>(ATAN(N315/('Operating Specs'!$C$23*1000))-ATAN(N315/'Operating Specs'!$C$24)-ATAN(N315/('Operating Specs'!$C$22*1000)))*180/PI()</f>
        <v>-64.901913783823574</v>
      </c>
    </row>
    <row r="316" spans="14:16" x14ac:dyDescent="0.25">
      <c r="N316">
        <v>11481.536214968821</v>
      </c>
      <c r="O316">
        <f>20*LOG((SQRT(1+(N316/('Operating Specs'!$C$23*1000))^2)*SQRT(1+(N316/('Operating Specs'!$C$22*1000))^2)/SQRT(1+(N316/('Operating Specs'!$C$24))^2)*Mode!$L$13))</f>
        <v>-28.111478650761033</v>
      </c>
      <c r="P316">
        <f>(ATAN(N316/('Operating Specs'!$C$23*1000))-ATAN(N316/'Operating Specs'!$C$24)-ATAN(N316/('Operating Specs'!$C$22*1000)))*180/PI()</f>
        <v>-64.757073479303557</v>
      </c>
    </row>
    <row r="317" spans="14:16" x14ac:dyDescent="0.25">
      <c r="N317">
        <v>11748.975549395289</v>
      </c>
      <c r="O317">
        <f>20*LOG((SQRT(1+(N317/('Operating Specs'!$C$23*1000))^2)*SQRT(1+(N317/('Operating Specs'!$C$22*1000))^2)/SQRT(1+(N317/('Operating Specs'!$C$24))^2)*Mode!$L$13))</f>
        <v>-28.161199735215835</v>
      </c>
      <c r="P317">
        <f>(ATAN(N317/('Operating Specs'!$C$23*1000))-ATAN(N317/'Operating Specs'!$C$24)-ATAN(N317/('Operating Specs'!$C$22*1000)))*180/PI()</f>
        <v>-64.621526659894556</v>
      </c>
    </row>
    <row r="318" spans="14:16" x14ac:dyDescent="0.25">
      <c r="N318">
        <v>12022.64434617412</v>
      </c>
      <c r="O318">
        <f>20*LOG((SQRT(1+(N318/('Operating Specs'!$C$23*1000))^2)*SQRT(1+(N318/('Operating Specs'!$C$22*1000))^2)/SQRT(1+(N318/('Operating Specs'!$C$24))^2)*Mode!$L$13))</f>
        <v>-28.207331593336455</v>
      </c>
      <c r="P318">
        <f>(ATAN(N318/('Operating Specs'!$C$23*1000))-ATAN(N318/'Operating Specs'!$C$24)-ATAN(N318/('Operating Specs'!$C$22*1000)))*180/PI()</f>
        <v>-64.495569533822291</v>
      </c>
    </row>
    <row r="319" spans="14:16" x14ac:dyDescent="0.25">
      <c r="N319">
        <v>12302.687708123807</v>
      </c>
      <c r="O319">
        <f>20*LOG((SQRT(1+(N319/('Operating Specs'!$C$23*1000))^2)*SQRT(1+(N319/('Operating Specs'!$C$22*1000))^2)/SQRT(1+(N319/('Operating Specs'!$C$24))^2)*Mode!$L$13))</f>
        <v>-28.249852002680598</v>
      </c>
      <c r="P319">
        <f>(ATAN(N319/('Operating Specs'!$C$23*1000))-ATAN(N319/'Operating Specs'!$C$24)-ATAN(N319/('Operating Specs'!$C$22*1000)))*180/PI()</f>
        <v>-64.37948185912731</v>
      </c>
    </row>
    <row r="320" spans="14:16" x14ac:dyDescent="0.25">
      <c r="N320">
        <v>12589.254117941662</v>
      </c>
      <c r="O320">
        <f>20*LOG((SQRT(1+(N320/('Operating Specs'!$C$23*1000))^2)*SQRT(1+(N320/('Operating Specs'!$C$22*1000))^2)/SQRT(1+(N320/('Operating Specs'!$C$24))^2)*Mode!$L$13))</f>
        <v>-28.288740576245786</v>
      </c>
      <c r="P320">
        <f>(ATAN(N320/('Operating Specs'!$C$23*1000))-ATAN(N320/'Operating Specs'!$C$24)-ATAN(N320/('Operating Specs'!$C$22*1000)))*180/PI()</f>
        <v>-64.273525844807892</v>
      </c>
    </row>
    <row r="321" spans="14:16" x14ac:dyDescent="0.25">
      <c r="N321">
        <v>12882.495516931327</v>
      </c>
      <c r="O321">
        <f>20*LOG((SQRT(1+(N321/('Operating Specs'!$C$23*1000))^2)*SQRT(1+(N321/('Operating Specs'!$C$22*1000))^2)/SQRT(1+(N321/('Operating Specs'!$C$24))^2)*Mode!$L$13))</f>
        <v>-28.323978754008422</v>
      </c>
      <c r="P321">
        <f>(ATAN(N321/('Operating Specs'!$C$23*1000))-ATAN(N321/'Operating Specs'!$C$24)-ATAN(N321/('Operating Specs'!$C$22*1000)))*180/PI()</f>
        <v>-64.177945112400138</v>
      </c>
    </row>
    <row r="322" spans="14:16" x14ac:dyDescent="0.25">
      <c r="N322">
        <v>13182.567385564056</v>
      </c>
      <c r="O322">
        <f>20*LOG((SQRT(1+(N322/('Operating Specs'!$C$23*1000))^2)*SQRT(1+(N322/('Operating Specs'!$C$22*1000))^2)/SQRT(1+(N322/('Operating Specs'!$C$24))^2)*Mode!$L$13))</f>
        <v>-28.35554979256187</v>
      </c>
      <c r="P322">
        <f>(ATAN(N322/('Operating Specs'!$C$23*1000))-ATAN(N322/'Operating Specs'!$C$24)-ATAN(N322/('Operating Specs'!$C$22*1000)))*180/PI()</f>
        <v>-64.092963724587221</v>
      </c>
    </row>
    <row r="323" spans="14:16" x14ac:dyDescent="0.25">
      <c r="N323">
        <v>13489.628825916521</v>
      </c>
      <c r="O323">
        <f>20*LOG((SQRT(1+(N323/('Operating Specs'!$C$23*1000))^2)*SQRT(1+(N323/('Operating Specs'!$C$22*1000))^2)/SQRT(1+(N323/('Operating Specs'!$C$24))^2)*Mode!$L$13))</f>
        <v>-28.383438753469399</v>
      </c>
      <c r="P323">
        <f>(ATAN(N323/('Operating Specs'!$C$23*1000))-ATAN(N323/'Operating Specs'!$C$24)-ATAN(N323/('Operating Specs'!$C$22*1000)))*180/PI()</f>
        <v>-64.01878528700891</v>
      </c>
    </row>
    <row r="324" spans="14:16" x14ac:dyDescent="0.25">
      <c r="N324">
        <v>13803.842646028832</v>
      </c>
      <c r="O324">
        <f>20*LOG((SQRT(1+(N324/('Operating Specs'!$C$23*1000))^2)*SQRT(1+(N324/('Operating Specs'!$C$22*1000))^2)/SQRT(1+(N324/('Operating Specs'!$C$24))^2)*Mode!$L$13))</f>
        <v>-28.407632490935605</v>
      </c>
      <c r="P324">
        <f>(ATAN(N324/('Operating Specs'!$C$23*1000))-ATAN(N324/'Operating Specs'!$C$24)-ATAN(N324/('Operating Specs'!$C$22*1000)))*180/PI()</f>
        <v>-63.955592128981323</v>
      </c>
    </row>
    <row r="325" spans="14:16" x14ac:dyDescent="0.25">
      <c r="N325">
        <v>14125.375446227525</v>
      </c>
      <c r="O325">
        <f>20*LOG((SQRT(1+(N325/('Operating Specs'!$C$23*1000))^2)*SQRT(1+(N325/('Operating Specs'!$C$22*1000))^2)/SQRT(1+(N325/('Operating Specs'!$C$24))^2)*Mode!$L$13))</f>
        <v>-28.428119639374824</v>
      </c>
      <c r="P325">
        <f>(ATAN(N325/('Operating Specs'!$C$23*1000))-ATAN(N325/'Operating Specs'!$C$24)-ATAN(N325/('Operating Specs'!$C$22*1000)))*180/PI()</f>
        <v>-63.903544568330766</v>
      </c>
    </row>
    <row r="326" spans="14:16" x14ac:dyDescent="0.25">
      <c r="N326">
        <v>14454.397707459255</v>
      </c>
      <c r="O326">
        <f>20*LOG((SQRT(1+(N326/('Operating Specs'!$C$23*1000))^2)*SQRT(1+(N326/('Operating Specs'!$C$22*1000))^2)/SQRT(1+(N326/('Operating Specs'!$C$24))^2)*Mode!$L$13))</f>
        <v>-28.444890601418926</v>
      </c>
      <c r="P326">
        <f>(ATAN(N326/('Operating Specs'!$C$23*1000))-ATAN(N326/'Operating Specs'!$C$24)-ATAN(N326/('Operating Specs'!$C$22*1000)))*180/PI()</f>
        <v>-63.86278026501099</v>
      </c>
    </row>
    <row r="327" spans="14:16" x14ac:dyDescent="0.25">
      <c r="N327">
        <v>14791.083881682052</v>
      </c>
      <c r="O327">
        <f>20*LOG((SQRT(1+(N327/('Operating Specs'!$C$23*1000))^2)*SQRT(1+(N327/('Operating Specs'!$C$22*1000))^2)/SQRT(1+(N327/('Operating Specs'!$C$24))^2)*Mode!$L$13))</f>
        <v>-28.457937536858875</v>
      </c>
      <c r="P327">
        <f>(ATAN(N327/('Operating Specs'!$C$23*1000))-ATAN(N327/'Operating Specs'!$C$24)-ATAN(N327/('Operating Specs'!$C$22*1000)))*180/PI()</f>
        <v>-63.833413667604233</v>
      </c>
    </row>
    <row r="328" spans="14:16" x14ac:dyDescent="0.25">
      <c r="N328">
        <v>15135.612484362058</v>
      </c>
      <c r="O328">
        <f>20*LOG((SQRT(1+(N328/('Operating Specs'!$C$23*1000))^2)*SQRT(1+(N328/('Operating Specs'!$C$22*1000))^2)/SQRT(1+(N328/('Operating Specs'!$C$24))^2)*Mode!$L$13))</f>
        <v>-28.467254352957259</v>
      </c>
      <c r="P328">
        <f>(ATAN(N328/('Operating Specs'!$C$23*1000))-ATAN(N328/'Operating Specs'!$C$24)-ATAN(N328/('Operating Specs'!$C$22*1000)))*180/PI()</f>
        <v>-63.815535556215991</v>
      </c>
    </row>
    <row r="329" spans="14:16" x14ac:dyDescent="0.25">
      <c r="N329">
        <v>15488.166189124788</v>
      </c>
      <c r="O329">
        <f>20*LOG((SQRT(1+(N329/('Operating Specs'!$C$23*1000))^2)*SQRT(1+(N329/('Operating Specs'!$C$22*1000))^2)/SQRT(1+(N329/('Operating Specs'!$C$24))^2)*Mode!$L$13))</f>
        <v>-28.472836696501957</v>
      </c>
      <c r="P329">
        <f>(ATAN(N329/('Operating Specs'!$C$23*1000))-ATAN(N329/'Operating Specs'!$C$24)-ATAN(N329/('Operating Specs'!$C$22*1000)))*180/PI()</f>
        <v>-63.809212684661162</v>
      </c>
    </row>
    <row r="330" spans="14:16" x14ac:dyDescent="0.25">
      <c r="N330">
        <v>15848.931924611106</v>
      </c>
      <c r="O330">
        <f>20*LOG((SQRT(1+(N330/('Operating Specs'!$C$23*1000))^2)*SQRT(1+(N330/('Operating Specs'!$C$22*1000))^2)/SQRT(1+(N330/('Operating Specs'!$C$24))^2)*Mode!$L$13))</f>
        <v>-28.474681947897317</v>
      </c>
      <c r="P330">
        <f>(ATAN(N330/('Operating Specs'!$C$23*1000))-ATAN(N330/'Operating Specs'!$C$24)-ATAN(N330/('Operating Specs'!$C$22*1000)))*180/PI()</f>
        <v>-63.81448752421165</v>
      </c>
    </row>
    <row r="331" spans="14:16" x14ac:dyDescent="0.25">
      <c r="N331">
        <v>16218.100973589271</v>
      </c>
      <c r="O331">
        <f>20*LOG((SQRT(1+(N331/('Operating Specs'!$C$23*1000))^2)*SQRT(1+(N331/('Operating Specs'!$C$22*1000))^2)/SQRT(1+(N331/('Operating Specs'!$C$24))^2)*Mode!$L$13))</f>
        <v>-28.472789217508581</v>
      </c>
      <c r="P331">
        <f>(ATAN(N331/('Operating Specs'!$C$23*1000))-ATAN(N331/'Operating Specs'!$C$24)-ATAN(N331/('Operating Specs'!$C$22*1000)))*180/PI()</f>
        <v>-63.831378110534935</v>
      </c>
    </row>
    <row r="332" spans="14:16" x14ac:dyDescent="0.25">
      <c r="N332">
        <v>16595.869074375572</v>
      </c>
      <c r="O332">
        <f>20*LOG((SQRT(1+(N332/('Operating Specs'!$C$23*1000))^2)*SQRT(1+(N332/('Operating Specs'!$C$22*1000))^2)/SQRT(1+(N332/('Operating Specs'!$C$24))^2)*Mode!$L$13))</f>
        <v>-28.467159344390957</v>
      </c>
      <c r="P332">
        <f>(ATAN(N332/('Operating Specs'!$C$23*1000))-ATAN(N332/'Operating Specs'!$C$24)-ATAN(N332/('Operating Specs'!$C$22*1000)))*180/PI()</f>
        <v>-63.859877994804883</v>
      </c>
    </row>
    <row r="333" spans="14:16" x14ac:dyDescent="0.25">
      <c r="N333">
        <v>16982.436524617409</v>
      </c>
      <c r="O333">
        <f>20*LOG((SQRT(1+(N333/('Operating Specs'!$C$23*1000))^2)*SQRT(1+(N333/('Operating Specs'!$C$22*1000))^2)/SQRT(1+(N333/('Operating Specs'!$C$24))^2)*Mode!$L$13))</f>
        <v>-28.457794897446881</v>
      </c>
      <c r="P333">
        <f>(ATAN(N333/('Operating Specs'!$C$23*1000))-ATAN(N333/'Operating Specs'!$C$24)-ATAN(N333/('Operating Specs'!$C$22*1000)))*180/PI()</f>
        <v>-63.899956299312301</v>
      </c>
    </row>
    <row r="334" spans="14:16" x14ac:dyDescent="0.25">
      <c r="N334">
        <v>17378.008287493718</v>
      </c>
      <c r="O334">
        <f>20*LOG((SQRT(1+(N334/('Operating Specs'!$C$23*1000))^2)*SQRT(1+(N334/('Operating Specs'!$C$22*1000))^2)/SQRT(1+(N334/('Operating Specs'!$C$24))^2)*Mode!$L$13))</f>
        <v>-28.444700178967256</v>
      </c>
      <c r="P334">
        <f>(ATAN(N334/('Operating Specs'!$C$23*1000))-ATAN(N334/'Operating Specs'!$C$24)-ATAN(N334/('Operating Specs'!$C$22*1000)))*180/PI()</f>
        <v>-63.951557877247687</v>
      </c>
    </row>
    <row r="335" spans="14:16" x14ac:dyDescent="0.25">
      <c r="N335">
        <v>17782.794100389194</v>
      </c>
      <c r="O335">
        <f>20*LOG((SQRT(1+(N335/('Operating Specs'!$C$23*1000))^2)*SQRT(1+(N335/('Operating Specs'!$C$22*1000))^2)/SQRT(1+(N335/('Operating Specs'!$C$24))^2)*Mode!$L$13))</f>
        <v>-28.427881230424454</v>
      </c>
      <c r="P335">
        <f>(ATAN(N335/('Operating Specs'!$C$23*1000))-ATAN(N335/'Operating Specs'!$C$24)-ATAN(N335/('Operating Specs'!$C$22*1000)))*180/PI()</f>
        <v>-64.014603575674059</v>
      </c>
    </row>
    <row r="336" spans="14:16" x14ac:dyDescent="0.25">
      <c r="N336">
        <v>18197.008586099793</v>
      </c>
      <c r="O336">
        <f>20*LOG((SQRT(1+(N336/('Operating Specs'!$C$23*1000))^2)*SQRT(1+(N336/('Operating Specs'!$C$22*1000))^2)/SQRT(1+(N336/('Operating Specs'!$C$24))^2)*Mode!$L$13))</f>
        <v>-28.40734584030066</v>
      </c>
      <c r="P336">
        <f>(ATAN(N336/('Operating Specs'!$C$23*1000))-ATAN(N336/'Operating Specs'!$C$24)-ATAN(N336/('Operating Specs'!$C$22*1000)))*180/PI()</f>
        <v>-64.088990600060939</v>
      </c>
    </row>
    <row r="337" spans="14:16" x14ac:dyDescent="0.25">
      <c r="N337">
        <v>18620.871366628631</v>
      </c>
      <c r="O337">
        <f>20*LOG((SQRT(1+(N337/('Operating Specs'!$C$23*1000))^2)*SQRT(1+(N337/('Operating Specs'!$C$22*1000))^2)/SQRT(1+(N337/('Operating Specs'!$C$24))^2)*Mode!$L$13))</f>
        <v>-28.383103553654664</v>
      </c>
      <c r="P337">
        <f>(ATAN(N337/('Operating Specs'!$C$23*1000))-ATAN(N337/'Operating Specs'!$C$24)-ATAN(N337/('Operating Specs'!$C$22*1000)))*180/PI()</f>
        <v>-64.17459297810835</v>
      </c>
    </row>
    <row r="338" spans="14:16" x14ac:dyDescent="0.25">
      <c r="N338">
        <v>19054.607179632425</v>
      </c>
      <c r="O338">
        <f>20*LOG((SQRT(1+(N338/('Operating Specs'!$C$23*1000))^2)*SQRT(1+(N338/('Operating Specs'!$C$22*1000))^2)/SQRT(1+(N338/('Operating Specs'!$C$24))^2)*Mode!$L$13))</f>
        <v>-28.355165683055997</v>
      </c>
      <c r="P338">
        <f>(ATAN(N338/('Operating Specs'!$C$23*1000))-ATAN(N338/'Operating Specs'!$C$24)-ATAN(N338/('Operating Specs'!$C$22*1000)))*180/PI()</f>
        <v>-64.271262119963851</v>
      </c>
    </row>
    <row r="339" spans="14:16" x14ac:dyDescent="0.25">
      <c r="N339">
        <v>19498.445997580406</v>
      </c>
      <c r="O339">
        <f>20*LOG((SQRT(1+(N339/('Operating Specs'!$C$23*1000))^2)*SQRT(1+(N339/('Operating Specs'!$C$22*1000))^2)/SQRT(1+(N339/('Operating Specs'!$C$24))^2)*Mode!$L$13))</f>
        <v>-28.323545320448964</v>
      </c>
      <c r="P339">
        <f>(ATAN(N339/('Operating Specs'!$C$23*1000))-ATAN(N339/'Operating Specs'!$C$24)-ATAN(N339/('Operating Specs'!$C$22*1000)))*180/PI()</f>
        <v>-64.378827471322381</v>
      </c>
    </row>
    <row r="340" spans="14:16" x14ac:dyDescent="0.25">
      <c r="N340">
        <v>19952.623149688745</v>
      </c>
      <c r="O340">
        <f>20*LOG((SQRT(1+(N340/('Operating Specs'!$C$23*1000))^2)*SQRT(1+(N340/('Operating Specs'!$C$22*1000))^2)/SQRT(1+(N340/('Operating Specs'!$C$24))^2)*Mode!$L$13))</f>
        <v>-28.288257349451335</v>
      </c>
      <c r="P340">
        <f>(ATAN(N340/('Operating Specs'!$C$23*1000))-ATAN(N340/'Operating Specs'!$C$24)-ATAN(N340/('Operating Specs'!$C$22*1000)))*180/PI()</f>
        <v>-64.497097255308375</v>
      </c>
    </row>
    <row r="341" spans="14:16" x14ac:dyDescent="0.25">
      <c r="N341">
        <v>20417.379446695239</v>
      </c>
      <c r="O341">
        <f>20*LOG((SQRT(1+(N341/('Operating Specs'!$C$23*1000))^2)*SQRT(1+(N341/('Operating Specs'!$C$22*1000))^2)/SQRT(1+(N341/('Operating Specs'!$C$24))^2)*Mode!$L$13))</f>
        <v>-28.249318457544966</v>
      </c>
      <c r="P341">
        <f>(ATAN(N341/('Operating Specs'!$C$23*1000))-ATAN(N341/'Operating Specs'!$C$24)-ATAN(N341/('Operating Specs'!$C$22*1000)))*180/PI()</f>
        <v>-64.625859298471894</v>
      </c>
    </row>
    <row r="342" spans="14:16" x14ac:dyDescent="0.25">
      <c r="N342">
        <v>20892.961308540333</v>
      </c>
      <c r="O342">
        <f>20*LOG((SQRT(1+(N342/('Operating Specs'!$C$23*1000))^2)*SQRT(1+(N342/('Operating Specs'!$C$22*1000))^2)/SQRT(1+(N342/('Operating Specs'!$C$24))^2)*Mode!$L$13))</f>
        <v>-28.206747147579357</v>
      </c>
      <c r="P342">
        <f>(ATAN(N342/('Operating Specs'!$C$23*1000))-ATAN(N342/'Operating Specs'!$C$24)-ATAN(N342/('Operating Specs'!$C$22*1000)))*180/PI()</f>
        <v>-64.764881935694461</v>
      </c>
    </row>
    <row r="343" spans="14:16" x14ac:dyDescent="0.25">
      <c r="N343">
        <v>21379.620895022261</v>
      </c>
      <c r="O343">
        <f>20*LOG((SQRT(1+(N343/('Operating Specs'!$C$23*1000))^2)*SQRT(1+(N343/('Operating Specs'!$C$22*1000))^2)/SQRT(1+(N343/('Operating Specs'!$C$24))^2)*Mode!$L$13))</f>
        <v>-28.160563747984149</v>
      </c>
      <c r="P343">
        <f>(ATAN(N343/('Operating Specs'!$C$23*1000))-ATAN(N343/'Operating Specs'!$C$24)-ATAN(N343/('Operating Specs'!$C$22*1000)))*180/PI()</f>
        <v>-64.913914988295929</v>
      </c>
    </row>
    <row r="344" spans="14:16" x14ac:dyDescent="0.25">
      <c r="N344">
        <v>21877.616239495459</v>
      </c>
      <c r="O344">
        <f>20*LOG((SQRT(1+(N344/('Operating Specs'!$C$23*1000))^2)*SQRT(1+(N344/('Operating Specs'!$C$22*1000))^2)/SQRT(1+(N344/('Operating Specs'!$C$24))^2)*Mode!$L$13))</f>
        <v>-28.110790421074341</v>
      </c>
      <c r="P344">
        <f>(ATAN(N344/('Operating Specs'!$C$23*1000))-ATAN(N344/'Operating Specs'!$C$24)-ATAN(N344/('Operating Specs'!$C$22*1000)))*180/PI()</f>
        <v>-65.072690809171959</v>
      </c>
    </row>
    <row r="345" spans="14:16" x14ac:dyDescent="0.25">
      <c r="N345">
        <v>22387.211385683328</v>
      </c>
      <c r="O345">
        <f>20*LOG((SQRT(1+(N345/('Operating Specs'!$C$23*1000))^2)*SQRT(1+(N345/('Operating Specs'!$C$22*1000))^2)/SQRT(1+(N345/('Operating Specs'!$C$24))^2)*Mode!$L$13))</f>
        <v>-28.057451168831609</v>
      </c>
      <c r="P345">
        <f>(ATAN(N345/('Operating Specs'!$C$23*1000))-ATAN(N345/'Operating Specs'!$C$24)-ATAN(N345/('Operating Specs'!$C$22*1000)))*180/PI()</f>
        <v>-65.240925388371153</v>
      </c>
    </row>
    <row r="346" spans="14:16" x14ac:dyDescent="0.25">
      <c r="N346">
        <v>22908.676527677657</v>
      </c>
      <c r="O346">
        <f>20*LOG((SQRT(1+(N346/('Operating Specs'!$C$23*1000))^2)*SQRT(1+(N346/('Operating Specs'!$C$22*1000))^2)/SQRT(1+(N346/('Operating Specs'!$C$24))^2)*Mode!$L$13))</f>
        <v>-28.000571835557615</v>
      </c>
      <c r="P346">
        <f>(ATAN(N346/('Operating Specs'!$C$23*1000))-ATAN(N346/'Operating Specs'!$C$24)-ATAN(N346/('Operating Specs'!$C$22*1000)))*180/PI()</f>
        <v>-65.418319512153232</v>
      </c>
    </row>
    <row r="347" spans="14:16" x14ac:dyDescent="0.25">
      <c r="N347">
        <v>23442.288153199144</v>
      </c>
      <c r="O347">
        <f>20*LOG((SQRT(1+(N347/('Operating Specs'!$C$23*1000))^2)*SQRT(1+(N347/('Operating Specs'!$C$22*1000))^2)/SQRT(1+(N347/('Operating Specs'!$C$24))^2)*Mode!$L$13))</f>
        <v>-27.940180106818978</v>
      </c>
      <c r="P347">
        <f>(ATAN(N347/('Operating Specs'!$C$23*1000))-ATAN(N347/'Operating Specs'!$C$24)-ATAN(N347/('Operating Specs'!$C$22*1000)))*180/PI()</f>
        <v>-65.60455996825354</v>
      </c>
    </row>
    <row r="348" spans="14:16" x14ac:dyDescent="0.25">
      <c r="N348">
        <v>23988.329190194825</v>
      </c>
      <c r="O348">
        <f>20*LOG((SQRT(1+(N348/('Operating Specs'!$C$23*1000))^2)*SQRT(1+(N348/('Operating Specs'!$C$22*1000))^2)/SQRT(1+(N348/('Operating Specs'!$C$24))^2)*Mode!$L$13))</f>
        <v>-27.876305504139502</v>
      </c>
      <c r="P348">
        <f>(ATAN(N348/('Operating Specs'!$C$23*1000))-ATAN(N348/'Operating Specs'!$C$24)-ATAN(N348/('Operating Specs'!$C$22*1000)))*180/PI()</f>
        <v>-65.799320789824435</v>
      </c>
    </row>
    <row r="349" spans="14:16" x14ac:dyDescent="0.25">
      <c r="N349">
        <v>24547.089156850216</v>
      </c>
      <c r="O349">
        <f>20*LOG((SQRT(1+(N349/('Operating Specs'!$C$23*1000))^2)*SQRT(1+(N349/('Operating Specs'!$C$22*1000))^2)/SQRT(1+(N349/('Operating Specs'!$C$24))^2)*Mode!$L$13))</f>
        <v>-27.808979374941121</v>
      </c>
      <c r="P349">
        <f>(ATAN(N349/('Operating Specs'!$C$23*1000))-ATAN(N349/'Operating Specs'!$C$24)-ATAN(N349/('Operating Specs'!$C$22*1000)))*180/PI()</f>
        <v>-66.002264530330535</v>
      </c>
    </row>
    <row r="350" spans="14:16" x14ac:dyDescent="0.25">
      <c r="N350">
        <v>25118.864315095714</v>
      </c>
      <c r="O350">
        <f>20*LOG((SQRT(1+(N350/('Operating Specs'!$C$23*1000))^2)*SQRT(1+(N350/('Operating Specs'!$C$22*1000))^2)/SQRT(1+(N350/('Operating Specs'!$C$24))^2)*Mode!$L$13))</f>
        <v>-27.738234877290843</v>
      </c>
      <c r="P350">
        <f>(ATAN(N350/('Operating Specs'!$C$23*1000))-ATAN(N350/'Operating Specs'!$C$24)-ATAN(N350/('Operating Specs'!$C$22*1000)))*180/PI()</f>
        <v>-66.213043561548915</v>
      </c>
    </row>
    <row r="351" spans="14:16" x14ac:dyDescent="0.25">
      <c r="N351">
        <v>25703.957827688548</v>
      </c>
      <c r="O351">
        <f>20*LOG((SQRT(1+(N351/('Operating Specs'!$C$23*1000))^2)*SQRT(1+(N351/('Operating Specs'!$C$22*1000))^2)/SQRT(1+(N351/('Operating Specs'!$C$24))^2)*Mode!$L$13))</f>
        <v>-27.664106959074903</v>
      </c>
      <c r="P351">
        <f>(ATAN(N351/('Operating Specs'!$C$23*1000))-ATAN(N351/'Operating Specs'!$C$24)-ATAN(N351/('Operating Specs'!$C$22*1000)))*180/PI()</f>
        <v>-66.431301386767714</v>
      </c>
    </row>
    <row r="352" spans="14:16" x14ac:dyDescent="0.25">
      <c r="N352">
        <v>26302.67991895372</v>
      </c>
      <c r="O352">
        <f>20*LOG((SQRT(1+(N352/('Operating Specs'!$C$23*1000))^2)*SQRT(1+(N352/('Operating Specs'!$C$22*1000))^2)/SQRT(1+(N352/('Operating Specs'!$C$24))^2)*Mode!$L$13))</f>
        <v>-27.586632331292392</v>
      </c>
      <c r="P352">
        <f>(ATAN(N352/('Operating Specs'!$C$23*1000))-ATAN(N352/'Operating Specs'!$C$24)-ATAN(N352/('Operating Specs'!$C$22*1000)))*180/PI()</f>
        <v>-66.656673961289698</v>
      </c>
    </row>
    <row r="353" spans="14:16" x14ac:dyDescent="0.25">
      <c r="N353">
        <v>26915.348039269054</v>
      </c>
      <c r="O353">
        <f>20*LOG((SQRT(1+(N353/('Operating Specs'!$C$23*1000))^2)*SQRT(1+(N353/('Operating Specs'!$C$22*1000))^2)/SQRT(1+(N353/('Operating Specs'!$C$24))^2)*Mode!$L$13))</f>
        <v>-27.505849435236925</v>
      </c>
      <c r="P353">
        <f>(ATAN(N353/('Operating Specs'!$C$23*1000))-ATAN(N353/'Operating Specs'!$C$24)-ATAN(N353/('Operating Specs'!$C$22*1000)))*180/PI()</f>
        <v>-66.888791012431483</v>
      </c>
    </row>
    <row r="354" spans="14:16" x14ac:dyDescent="0.25">
      <c r="N354">
        <v>27542.287033381555</v>
      </c>
      <c r="O354">
        <f>20*LOG((SQRT(1+(N354/('Operating Specs'!$C$23*1000))^2)*SQRT(1+(N354/('Operating Specs'!$C$22*1000))^2)/SQRT(1+(N354/('Operating Specs'!$C$24))^2)*Mode!$L$13))</f>
        <v>-27.421798403415352</v>
      </c>
      <c r="P354">
        <f>(ATAN(N354/('Operating Specs'!$C$23*1000))-ATAN(N354/'Operating Specs'!$C$24)-ATAN(N354/('Operating Specs'!$C$22*1000)))*180/PI()</f>
        <v>-67.127277351365521</v>
      </c>
    </row>
    <row r="355" spans="14:16" x14ac:dyDescent="0.25">
      <c r="N355">
        <v>28183.829312644426</v>
      </c>
      <c r="O355">
        <f>20*LOG((SQRT(1+(N355/('Operating Specs'!$C$23*1000))^2)*SQRT(1+(N355/('Operating Specs'!$C$22*1000))^2)/SQRT(1+(N355/('Operating Specs'!$C$24))^2)*Mode!$L$13))</f>
        <v>-27.334521014135142</v>
      </c>
      <c r="P355">
        <f>(ATAN(N355/('Operating Specs'!$C$23*1000))-ATAN(N355/'Operating Specs'!$C$24)-ATAN(N355/('Operating Specs'!$C$22*1000)))*180/PI()</f>
        <v>-67.371754169375109</v>
      </c>
    </row>
    <row r="356" spans="14:16" x14ac:dyDescent="0.25">
      <c r="N356">
        <v>28840.315031265945</v>
      </c>
      <c r="O356">
        <f>20*LOG((SQRT(1+(N356/('Operating Specs'!$C$23*1000))^2)*SQRT(1+(N356/('Operating Specs'!$C$22*1000))^2)/SQRT(1+(N356/('Operating Specs'!$C$24))^2)*Mode!$L$13))</f>
        <v>-27.244060639775203</v>
      </c>
      <c r="P356">
        <f>(ATAN(N356/('Operating Specs'!$C$23*1000))-ATAN(N356/'Operating Specs'!$C$24)-ATAN(N356/('Operating Specs'!$C$22*1000)))*180/PI()</f>
        <v>-67.621840311385398</v>
      </c>
    </row>
    <row r="357" spans="14:16" x14ac:dyDescent="0.25">
      <c r="N357">
        <v>29512.092266663731</v>
      </c>
      <c r="O357">
        <f>20*LOG((SQRT(1+(N357/('Operating Specs'!$C$23*1000))^2)*SQRT(1+(N357/('Operating Specs'!$C$22*1000))^2)/SQRT(1+(N357/('Operating Specs'!$C$24))^2)*Mode!$L$13))</f>
        <v>-27.150462188837491</v>
      </c>
      <c r="P357">
        <f>(ATAN(N357/('Operating Specs'!$C$23*1000))-ATAN(N357/'Operating Specs'!$C$24)-ATAN(N357/('Operating Specs'!$C$22*1000)))*180/PI()</f>
        <v>-67.877153519987274</v>
      </c>
    </row>
    <row r="358" spans="14:16" x14ac:dyDescent="0.25">
      <c r="N358">
        <v>30199.51720402003</v>
      </c>
      <c r="O358">
        <f>20*LOG((SQRT(1+(N358/('Operating Specs'!$C$23*1000))^2)*SQRT(1+(N358/('Operating Specs'!$C$22*1000))^2)/SQRT(1+(N358/('Operating Specs'!$C$24))^2)*Mode!$L$13))</f>
        <v>-27.053772041956474</v>
      </c>
      <c r="P358">
        <f>(ATAN(N358/('Operating Specs'!$C$23*1000))-ATAN(N358/'Operating Specs'!$C$24)-ATAN(N358/('Operating Specs'!$C$22*1000)))*180/PI()</f>
        <v>-68.137311643583274</v>
      </c>
    </row>
    <row r="359" spans="14:16" x14ac:dyDescent="0.25">
      <c r="N359">
        <v>30902.954325135772</v>
      </c>
      <c r="O359">
        <f>20*LOG((SQRT(1+(N359/('Operating Specs'!$C$23*1000))^2)*SQRT(1+(N359/('Operating Specs'!$C$22*1000))^2)/SQRT(1+(N359/('Operating Specs'!$C$24))^2)*Mode!$L$13))</f>
        <v>-26.954037982119882</v>
      </c>
      <c r="P359">
        <f>(ATAN(N359/('Operating Specs'!$C$23*1000))-ATAN(N359/'Operating Specs'!$C$24)-ATAN(N359/('Operating Specs'!$C$22*1000)))*180/PI()</f>
        <v>-68.401933802749582</v>
      </c>
    </row>
    <row r="360" spans="14:16" x14ac:dyDescent="0.25">
      <c r="N360">
        <v>31622.776601683654</v>
      </c>
      <c r="O360">
        <f>20*LOG((SQRT(1+(N360/('Operating Specs'!$C$23*1000))^2)*SQRT(1+(N360/('Operating Specs'!$C$22*1000))^2)/SQRT(1+(N360/('Operating Specs'!$C$24))^2)*Mode!$L$13))</f>
        <v>-26.851309119424869</v>
      </c>
      <c r="P360">
        <f>(ATAN(N360/('Operating Specs'!$C$23*1000))-ATAN(N360/'Operating Specs'!$C$24)-ATAN(N360/('Operating Specs'!$C$22*1000)))*180/PI()</f>
        <v>-68.670641509419099</v>
      </c>
    </row>
    <row r="361" spans="14:16" x14ac:dyDescent="0.25">
      <c r="N361">
        <v>32359.365692962681</v>
      </c>
      <c r="O361">
        <f>20*LOG((SQRT(1+(N361/('Operating Specs'!$C$23*1000))^2)*SQRT(1+(N361/('Operating Specs'!$C$22*1000))^2)/SQRT(1+(N361/('Operating Specs'!$C$24))^2)*Mode!$L$13))</f>
        <v>-26.745635810758799</v>
      </c>
      <c r="P361">
        <f>(ATAN(N361/('Operating Specs'!$C$23*1000))-ATAN(N361/'Operating Specs'!$C$24)-ATAN(N361/('Operating Specs'!$C$22*1000)))*180/PI()</f>
        <v>-68.943059734038883</v>
      </c>
    </row>
    <row r="362" spans="14:16" x14ac:dyDescent="0.25">
      <c r="N362">
        <v>33113.112148258959</v>
      </c>
      <c r="O362">
        <f>20*LOG((SQRT(1+(N362/('Operating Specs'!$C$23*1000))^2)*SQRT(1+(N362/('Operating Specs'!$C$22*1000))^2)/SQRT(1+(N362/('Operating Specs'!$C$24))^2)*Mode!$L$13))</f>
        <v>-26.637069574851285</v>
      </c>
      <c r="P362">
        <f>(ATAN(N362/('Operating Specs'!$C$23*1000))-ATAN(N362/'Operating Specs'!$C$24)-ATAN(N362/('Operating Specs'!$C$22*1000)))*180/PI()</f>
        <v>-69.218817916434872</v>
      </c>
    </row>
    <row r="363" spans="14:16" x14ac:dyDescent="0.25">
      <c r="N363">
        <v>33884.415613920093</v>
      </c>
      <c r="O363">
        <f>20*LOG((SQRT(1+(N363/('Operating Specs'!$C$23*1000))^2)*SQRT(1+(N363/('Operating Specs'!$C$22*1000))^2)/SQRT(1+(N363/('Operating Specs'!$C$24))^2)*Mode!$L$13))</f>
        <v>-26.525663003193927</v>
      </c>
      <c r="P363">
        <f>(ATAN(N363/('Operating Specs'!$C$23*1000))-ATAN(N363/'Operating Specs'!$C$24)-ATAN(N363/('Operating Specs'!$C$22*1000)))*180/PI()</f>
        <v>-69.497550916719092</v>
      </c>
    </row>
    <row r="364" spans="14:16" x14ac:dyDescent="0.25">
      <c r="N364">
        <v>34673.685045252991</v>
      </c>
      <c r="O364">
        <f>20*LOG((SQRT(1+(N364/('Operating Specs'!$C$23*1000))^2)*SQRT(1+(N364/('Operating Specs'!$C$22*1000))^2)/SQRT(1+(N364/('Operating Specs'!$C$24))^2)*Mode!$L$13))</f>
        <v>-26.411469667365424</v>
      </c>
      <c r="P364">
        <f>(ATAN(N364/('Operating Specs'!$C$23*1000))-ATAN(N364/'Operating Specs'!$C$24)-ATAN(N364/('Operating Specs'!$C$22*1000)))*180/PI()</f>
        <v>-69.77889990318937</v>
      </c>
    </row>
    <row r="365" spans="14:16" x14ac:dyDescent="0.25">
      <c r="N365">
        <v>35481.338923357376</v>
      </c>
      <c r="O365">
        <f>20*LOG((SQRT(1+(N365/('Operating Specs'!$C$23*1000))^2)*SQRT(1+(N365/('Operating Specs'!$C$22*1000))^2)/SQRT(1+(N365/('Operating Specs'!$C$24))^2)*Mode!$L$13))</f>
        <v>-26.294544023332161</v>
      </c>
      <c r="P365">
        <f>(ATAN(N365/('Operating Specs'!$C$23*1000))-ATAN(N365/'Operating Specs'!$C$24)-ATAN(N365/('Operating Specs'!$C$22*1000)))*180/PI()</f>
        <v>-70.062513174793708</v>
      </c>
    </row>
    <row r="366" spans="14:16" x14ac:dyDescent="0.25">
      <c r="N366">
        <v>36307.805477009955</v>
      </c>
      <c r="O366">
        <f>20*LOG((SQRT(1+(N366/('Operating Specs'!$C$23*1000))^2)*SQRT(1+(N366/('Operating Specs'!$C$22*1000))^2)/SQRT(1+(N366/('Operating Specs'!$C$24))^2)*Mode!$L$13))</f>
        <v>-26.174941313317941</v>
      </c>
      <c r="P366">
        <f>(ATAN(N366/('Operating Specs'!$C$23*1000))-ATAN(N366/'Operating Specs'!$C$24)-ATAN(N366/('Operating Specs'!$C$22*1000)))*180/PI()</f>
        <v>-70.348046916349674</v>
      </c>
    </row>
    <row r="367" spans="14:16" x14ac:dyDescent="0.25">
      <c r="N367">
        <v>37153.522909717067</v>
      </c>
      <c r="O367">
        <f>20*LOG((SQRT(1+(N367/('Operating Specs'!$C$23*1000))^2)*SQRT(1+(N367/('Operating Specs'!$C$22*1000))^2)/SQRT(1+(N367/('Operating Specs'!$C$24))^2)*Mode!$L$13))</f>
        <v>-26.052717465851067</v>
      </c>
      <c r="P367">
        <f>(ATAN(N367/('Operating Specs'!$C$23*1000))-ATAN(N367/'Operating Specs'!$C$24)-ATAN(N367/('Operating Specs'!$C$22*1000)))*180/PI()</f>
        <v>-70.635165885317861</v>
      </c>
    </row>
    <row r="368" spans="14:16" x14ac:dyDescent="0.25">
      <c r="N368">
        <v>38018.939632055924</v>
      </c>
      <c r="O368">
        <f>20*LOG((SQRT(1+(N368/('Operating Specs'!$C$23*1000))^2)*SQRT(1+(N368/('Operating Specs'!$C$22*1000))^2)/SQRT(1+(N368/('Operating Specs'!$C$24))^2)*Mode!$L$13))</f>
        <v>-25.927928994602777</v>
      </c>
      <c r="P368">
        <f>(ATAN(N368/('Operating Specs'!$C$23*1000))-ATAN(N368/'Operating Specs'!$C$24)-ATAN(N368/('Operating Specs'!$C$22*1000)))*180/PI()</f>
        <v>-70.923544029518439</v>
      </c>
    </row>
    <row r="369" spans="14:16" x14ac:dyDescent="0.25">
      <c r="N369">
        <v>38904.51449942786</v>
      </c>
      <c r="O369">
        <f>20*LOG((SQRT(1+(N369/('Operating Specs'!$C$23*1000))^2)*SQRT(1+(N369/('Operating Specs'!$C$22*1000))^2)/SQRT(1+(N369/('Operating Specs'!$C$24))^2)*Mode!$L$13))</f>
        <v>-25.800632896628755</v>
      </c>
      <c r="P369">
        <f>(ATAN(N369/('Operating Specs'!$C$23*1000))-ATAN(N369/'Operating Specs'!$C$24)-ATAN(N369/('Operating Specs'!$C$22*1000)))*180/PI()</f>
        <v>-71.212865035746304</v>
      </c>
    </row>
    <row r="370" spans="14:16" x14ac:dyDescent="0.25">
      <c r="N370">
        <v>39810.717055349509</v>
      </c>
      <c r="O370">
        <f>20*LOG((SQRT(1+(N370/('Operating Specs'!$C$23*1000))^2)*SQRT(1+(N370/('Operating Specs'!$C$22*1000))^2)/SQRT(1+(N370/('Operating Specs'!$C$24))^2)*Mode!$L$13))</f>
        <v>-25.670886550614892</v>
      </c>
      <c r="P370">
        <f>(ATAN(N370/('Operating Specs'!$C$23*1000))-ATAN(N370/'Operating Specs'!$C$24)-ATAN(N370/('Operating Specs'!$C$22*1000)))*180/PI()</f>
        <v>-71.502822809775978</v>
      </c>
    </row>
    <row r="371" spans="14:16" x14ac:dyDescent="0.25">
      <c r="N371">
        <v>40738.027780411052</v>
      </c>
      <c r="O371">
        <f>20*LOG((SQRT(1+(N371/('Operating Specs'!$C$23*1000))^2)*SQRT(1+(N371/('Operating Specs'!$C$22*1000))^2)/SQRT(1+(N371/('Operating Specs'!$C$24))^2)*Mode!$L$13))</f>
        <v>-25.538747615711088</v>
      </c>
      <c r="P371">
        <f>(ATAN(N371/('Operating Specs'!$C$23*1000))-ATAN(N371/'Operating Specs'!$C$24)-ATAN(N371/('Operating Specs'!$C$22*1000)))*180/PI()</f>
        <v>-71.793121888747166</v>
      </c>
    </row>
    <row r="372" spans="14:16" x14ac:dyDescent="0.25">
      <c r="N372">
        <v>41686.938347033305</v>
      </c>
      <c r="O372">
        <f>20*LOG((SQRT(1+(N372/('Operating Specs'!$C$23*1000))^2)*SQRT(1+(N372/('Operating Specs'!$C$22*1000))^2)/SQRT(1+(N372/('Operating Specs'!$C$24))^2)*Mode!$L$13))</f>
        <v>-25.404273931512957</v>
      </c>
      <c r="P372">
        <f>(ATAN(N372/('Operating Specs'!$C$23*1000))-ATAN(N372/'Operating Specs'!$C$24)-ATAN(N372/('Operating Specs'!$C$22*1000)))*180/PI()</f>
        <v>-72.083477787382577</v>
      </c>
    </row>
    <row r="373" spans="14:16" x14ac:dyDescent="0.25">
      <c r="N373">
        <v>42657.951880159031</v>
      </c>
      <c r="O373">
        <f>20*LOG((SQRT(1+(N373/('Operating Specs'!$C$23*1000))^2)*SQRT(1+(N373/('Operating Specs'!$C$22*1000))^2)/SQRT(1+(N373/('Operating Specs'!$C$24))^2)*Mode!$L$13))</f>
        <v>-25.2675234197213</v>
      </c>
      <c r="P373">
        <f>(ATAN(N373/('Operating Specs'!$C$23*1000))-ATAN(N373/'Operating Specs'!$C$24)-ATAN(N373/('Operating Specs'!$C$22*1000)))*180/PI()</f>
        <v>-72.373617279906568</v>
      </c>
    </row>
    <row r="374" spans="14:16" x14ac:dyDescent="0.25">
      <c r="N374">
        <v>43651.583224016344</v>
      </c>
      <c r="O374">
        <f>20*LOG((SQRT(1+(N374/('Operating Specs'!$C$23*1000))^2)*SQRT(1+(N374/('Operating Specs'!$C$22*1000))^2)/SQRT(1+(N374/('Operating Specs'!$C$24))^2)*Mode!$L$13))</f>
        <v>-25.128553987974986</v>
      </c>
      <c r="P374">
        <f>(ATAN(N374/('Operating Specs'!$C$23*1000))-ATAN(N374/'Operating Specs'!$C$24)-ATAN(N374/('Operating Specs'!$C$22*1000)))*180/PI()</f>
        <v>-72.663278619905157</v>
      </c>
    </row>
    <row r="375" spans="14:16" x14ac:dyDescent="0.25">
      <c r="N375">
        <v>44668.359215096054</v>
      </c>
      <c r="O375">
        <f>20*LOG((SQRT(1+(N375/('Operating Specs'!$C$23*1000))^2)*SQRT(1+(N375/('Operating Specs'!$C$22*1000))^2)/SQRT(1+(N375/('Operating Specs'!$C$24))^2)*Mode!$L$13))</f>
        <v>-24.987423436314057</v>
      </c>
      <c r="P375">
        <f>(ATAN(N375/('Operating Specs'!$C$23*1000))-ATAN(N375/'Operating Specs'!$C$24)-ATAN(N375/('Operating Specs'!$C$22*1000)))*180/PI()</f>
        <v>-72.952211700691677</v>
      </c>
    </row>
    <row r="376" spans="14:16" x14ac:dyDescent="0.25">
      <c r="N376">
        <v>45708.818961487232</v>
      </c>
      <c r="O376">
        <f>20*LOG((SQRT(1+(N376/('Operating Specs'!$C$23*1000))^2)*SQRT(1+(N376/('Operating Specs'!$C$22*1000))^2)/SQRT(1+(N376/('Operating Specs'!$C$24))^2)*Mode!$L$13))</f>
        <v>-24.844189366688134</v>
      </c>
      <c r="P376">
        <f>(ATAN(N376/('Operating Specs'!$C$23*1000))-ATAN(N376/'Operating Specs'!$C$24)-ATAN(N376/('Operating Specs'!$C$22*1000)))*180/PI()</f>
        <v>-73.24017815902026</v>
      </c>
    </row>
    <row r="377" spans="14:16" x14ac:dyDescent="0.25">
      <c r="N377">
        <v>46773.514128719544</v>
      </c>
      <c r="O377">
        <f>20*LOG((SQRT(1+(N377/('Operating Specs'!$C$23*1000))^2)*SQRT(1+(N377/('Operating Specs'!$C$22*1000))^2)/SQRT(1+(N377/('Operating Specs'!$C$24))^2)*Mode!$L$13))</f>
        <v>-24.698909095881415</v>
      </c>
      <c r="P377">
        <f>(ATAN(N377/('Operating Specs'!$C$23*1000))-ATAN(N377/'Operating Specs'!$C$24)-ATAN(N377/('Operating Specs'!$C$22*1000)))*180/PI()</f>
        <v>-73.526951425217305</v>
      </c>
    </row>
    <row r="378" spans="14:16" x14ac:dyDescent="0.25">
      <c r="N378">
        <v>47863.009232263539</v>
      </c>
      <c r="O378">
        <f>20*LOG((SQRT(1+(N378/('Operating Specs'!$C$23*1000))^2)*SQRT(1+(N378/('Operating Specs'!$C$22*1000))^2)/SQRT(1+(N378/('Operating Specs'!$C$24))^2)*Mode!$L$13))</f>
        <v>-24.551639572179702</v>
      </c>
      <c r="P378">
        <f>(ATAN(N378/('Operating Specs'!$C$23*1000))-ATAN(N378/'Operating Specs'!$C$24)-ATAN(N378/('Operating Specs'!$C$22*1000)))*180/PI()</f>
        <v>-73.812316722984235</v>
      </c>
    </row>
    <row r="379" spans="14:16" x14ac:dyDescent="0.25">
      <c r="N379">
        <v>48977.881936844322</v>
      </c>
      <c r="O379">
        <f>20*LOG((SQRT(1+(N379/('Operating Specs'!$C$23*1000))^2)*SQRT(1+(N379/('Operating Specs'!$C$22*1000))^2)/SQRT(1+(N379/('Operating Specs'!$C$24))^2)*Mode!$L$13))</f>
        <v>-24.402437296058913</v>
      </c>
      <c r="P379">
        <f>(ATAN(N379/('Operating Specs'!$C$23*1000))-ATAN(N379/'Operating Specs'!$C$24)-ATAN(N379/('Operating Specs'!$C$22*1000)))*180/PI()</f>
        <v>-74.096071022261356</v>
      </c>
    </row>
    <row r="380" spans="14:16" x14ac:dyDescent="0.25">
      <c r="N380">
        <v>50118.723362726909</v>
      </c>
      <c r="O380">
        <f>20*LOG((SQRT(1+(N380/('Operating Specs'!$C$23*1000))^2)*SQRT(1+(N380/('Operating Specs'!$C$22*1000))^2)/SQRT(1+(N380/('Operating Specs'!$C$24))^2)*Mode!$L$13))</f>
        <v>-24.25135824512828</v>
      </c>
      <c r="P380">
        <f>(ATAN(N380/('Operating Specs'!$C$23*1000))-ATAN(N380/'Operating Specs'!$C$24)-ATAN(N380/('Operating Specs'!$C$22*1000)))*180/PI()</f>
        <v>-74.378022948636612</v>
      </c>
    </row>
    <row r="381" spans="14:16" x14ac:dyDescent="0.25">
      <c r="N381">
        <v>51286.138399136158</v>
      </c>
      <c r="O381">
        <f>20*LOG((SQRT(1+(N381/('Operating Specs'!$C$23*1000))^2)*SQRT(1+(N381/('Operating Specs'!$C$22*1000))^2)/SQRT(1+(N381/('Operating Specs'!$C$24))^2)*Mode!$L$13))</f>
        <v>-24.098457803515711</v>
      </c>
      <c r="P381">
        <f>(ATAN(N381/('Operating Specs'!$C$23*1000))-ATAN(N381/'Operating Specs'!$C$24)-ATAN(N381/('Operating Specs'!$C$22*1000)))*180/PI()</f>
        <v>-74.657992652836114</v>
      </c>
    </row>
    <row r="382" spans="14:16" x14ac:dyDescent="0.25">
      <c r="N382">
        <v>52480.746024976914</v>
      </c>
      <c r="O382">
        <f>20*LOG((SQRT(1+(N382/('Operating Specs'!$C$23*1000))^2)*SQRT(1+(N382/('Operating Specs'!$C$22*1000))^2)/SQRT(1+(N382/('Operating Specs'!$C$24))^2)*Mode!$L$13))</f>
        <v>-23.943790695838683</v>
      </c>
      <c r="P382">
        <f>(ATAN(N382/('Operating Specs'!$C$23*1000))-ATAN(N382/'Operating Specs'!$C$24)-ATAN(N382/('Operating Specs'!$C$22*1000)))*180/PI()</f>
        <v>-74.935811643848965</v>
      </c>
    </row>
    <row r="383" spans="14:16" x14ac:dyDescent="0.25">
      <c r="N383">
        <v>53703.179637024929</v>
      </c>
      <c r="O383">
        <f>20*LOG((SQRT(1+(N383/('Operating Specs'!$C$23*1000))^2)*SQRT(1+(N383/('Operating Specs'!$C$22*1000))^2)/SQRT(1+(N383/('Operating Specs'!$C$24))^2)*Mode!$L$13))</f>
        <v>-23.787410925861074</v>
      </c>
      <c r="P383">
        <f>(ATAN(N383/('Operating Specs'!$C$23*1000))-ATAN(N383/'Operating Specs'!$C$24)-ATAN(N383/('Operating Specs'!$C$22*1000)))*180/PI()</f>
        <v>-75.211322589219122</v>
      </c>
    </row>
    <row r="384" spans="14:16" x14ac:dyDescent="0.25">
      <c r="N384">
        <v>54954.087385762097</v>
      </c>
      <c r="O384">
        <f>20*LOG((SQRT(1+(N384/('Operating Specs'!$C$23*1000))^2)*SQRT(1+(N384/('Operating Specs'!$C$22*1000))^2)/SQRT(1+(N384/('Operating Specs'!$C$24))^2)*Mode!$L$13))</f>
        <v>-23.629371719896145</v>
      </c>
      <c r="P384">
        <f>(ATAN(N384/('Operating Specs'!$C$23*1000))-ATAN(N384/'Operating Specs'!$C$24)-ATAN(N384/('Operating Specs'!$C$22*1000)))*180/PI()</f>
        <v>-75.484379085987612</v>
      </c>
    </row>
    <row r="385" spans="14:16" x14ac:dyDescent="0.25">
      <c r="N385">
        <v>56234.132519034531</v>
      </c>
      <c r="O385">
        <f>20*LOG((SQRT(1+(N385/('Operating Specs'!$C$23*1000))^2)*SQRT(1+(N385/('Operating Specs'!$C$22*1000))^2)/SQRT(1+(N385/('Operating Specs'!$C$24))^2)*Mode!$L$13))</f>
        <v>-23.469725474977633</v>
      </c>
      <c r="P385">
        <f>(ATAN(N385/('Operating Specs'!$C$23*1000))-ATAN(N385/'Operating Specs'!$C$24)-ATAN(N385/('Operating Specs'!$C$22*1000)))*180/PI()</f>
        <v>-75.754845405689508</v>
      </c>
    </row>
    <row r="386" spans="14:16" x14ac:dyDescent="0.25">
      <c r="N386">
        <v>57543.993733715295</v>
      </c>
      <c r="O386">
        <f>20*LOG((SQRT(1+(N386/('Operating Specs'!$C$23*1000))^2)*SQRT(1+(N386/('Operating Specs'!$C$22*1000))^2)/SQRT(1+(N386/('Operating Specs'!$C$24))^2)*Mode!$L$13))</f>
        <v>-23.308523711785703</v>
      </c>
      <c r="P386">
        <f>(ATAN(N386/('Operating Specs'!$C$23*1000))-ATAN(N386/'Operating Specs'!$C$24)-ATAN(N386/('Operating Specs'!$C$22*1000)))*180/PI()</f>
        <v>-76.022596216709275</v>
      </c>
    </row>
    <row r="387" spans="14:16" x14ac:dyDescent="0.25">
      <c r="N387">
        <v>58884.3655355585</v>
      </c>
      <c r="O387">
        <f>20*LOG((SQRT(1+(N387/('Operating Specs'!$C$23*1000))^2)*SQRT(1+(N387/('Operating Specs'!$C$22*1000))^2)/SQRT(1+(N387/('Operating Specs'!$C$24))^2)*Mode!$L$13))</f>
        <v>-23.145817032282178</v>
      </c>
      <c r="P387">
        <f>(ATAN(N387/('Operating Specs'!$C$23*1000))-ATAN(N387/'Operating Specs'!$C$24)-ATAN(N387/('Operating Specs'!$C$22*1000)))*180/PI()</f>
        <v>-76.287516287174483</v>
      </c>
    </row>
    <row r="388" spans="14:16" x14ac:dyDescent="0.25">
      <c r="N388">
        <v>60255.95860743535</v>
      </c>
      <c r="O388">
        <f>20*LOG((SQRT(1+(N388/('Operating Specs'!$C$23*1000))^2)*SQRT(1+(N388/('Operating Specs'!$C$22*1000))^2)/SQRT(1+(N388/('Operating Specs'!$C$24))^2)*Mode!$L$13))</f>
        <v>-22.981655081980129</v>
      </c>
      <c r="P388">
        <f>(ATAN(N388/('Operating Specs'!$C$23*1000))-ATAN(N388/'Operating Specs'!$C$24)-ATAN(N388/('Operating Specs'!$C$22*1000)))*180/PI()</f>
        <v>-76.549500171429415</v>
      </c>
    </row>
    <row r="389" spans="14:16" x14ac:dyDescent="0.25">
      <c r="N389">
        <v>61659.500186147779</v>
      </c>
      <c r="O389">
        <f>20*LOG((SQRT(1+(N389/('Operating Specs'!$C$23*1000))^2)*SQRT(1+(N389/('Operating Specs'!$C$22*1000))^2)/SQRT(1+(N389/('Operating Specs'!$C$24))^2)*Mode!$L$13))</f>
        <v>-22.816086516746715</v>
      </c>
      <c r="P389">
        <f>(ATAN(N389/('Operating Specs'!$C$23*1000))-ATAN(N389/'Operating Specs'!$C$24)-ATAN(N389/('Operating Specs'!$C$22*1000)))*180/PI()</f>
        <v>-76.808451882975916</v>
      </c>
    </row>
    <row r="390" spans="14:16" x14ac:dyDescent="0.25">
      <c r="N390">
        <v>63095.734448018869</v>
      </c>
      <c r="O390">
        <f>20*LOG((SQRT(1+(N390/('Operating Specs'!$C$23*1000))^2)*SQRT(1+(N390/('Operating Specs'!$C$22*1000))^2)/SQRT(1+(N390/('Operating Specs'!$C$24))^2)*Mode!$L$13))</f>
        <v>-22.649158974015322</v>
      </c>
      <c r="P390">
        <f>(ATAN(N390/('Operating Specs'!$C$23*1000))-ATAN(N390/'Operating Specs'!$C$24)-ATAN(N390/('Operating Specs'!$C$22*1000)))*180/PI()</f>
        <v>-77.064284556605855</v>
      </c>
    </row>
    <row r="391" spans="14:16" x14ac:dyDescent="0.25">
      <c r="N391">
        <v>64565.422903465085</v>
      </c>
      <c r="O391">
        <f>20*LOG((SQRT(1+(N391/('Operating Specs'!$C$23*1000))^2)*SQRT(1+(N391/('Operating Specs'!$C$22*1000))^2)/SQRT(1+(N391/('Operating Specs'!$C$24))^2)*Mode!$L$13))</f>
        <v>-22.480919048262859</v>
      </c>
      <c r="P391">
        <f>(ATAN(N391/('Operating Specs'!$C$23*1000))-ATAN(N391/'Operating Specs'!$C$24)-ATAN(N391/('Operating Specs'!$C$22*1000)))*180/PI()</f>
        <v>-77.316920102277052</v>
      </c>
    </row>
    <row r="392" spans="14:16" x14ac:dyDescent="0.25">
      <c r="N392">
        <v>66069.344800759107</v>
      </c>
      <c r="O392">
        <f>20*LOG((SQRT(1+(N392/('Operating Specs'!$C$23*1000))^2)*SQRT(1+(N392/('Operating Specs'!$C$22*1000))^2)/SQRT(1+(N392/('Operating Specs'!$C$24))^2)*Mode!$L$13))</f>
        <v>-22.311412270591525</v>
      </c>
      <c r="P392">
        <f>(ATAN(N392/('Operating Specs'!$C$23*1000))-ATAN(N392/'Operating Specs'!$C$24)-ATAN(N392/('Operating Specs'!$C$22*1000)))*180/PI()</f>
        <v>-77.566288853109029</v>
      </c>
    </row>
    <row r="393" spans="14:16" x14ac:dyDescent="0.25">
      <c r="N393">
        <v>67608.29753919768</v>
      </c>
      <c r="O393">
        <f>20*LOG((SQRT(1+(N393/('Operating Specs'!$C$23*1000))^2)*SQRT(1+(N393/('Operating Specs'!$C$22*1000))^2)/SQRT(1+(N393/('Operating Specs'!$C$24))^2)*Mode!$L$13))</f>
        <v>-22.140683092239996</v>
      </c>
      <c r="P393">
        <f>(ATAN(N393/('Operating Specs'!$C$23*1000))-ATAN(N393/'Operating Specs'!$C$24)-ATAN(N393/('Operating Specs'!$C$22*1000)))*180/PI()</f>
        <v>-77.812329209694838</v>
      </c>
    </row>
    <row r="394" spans="14:16" x14ac:dyDescent="0.25">
      <c r="N394">
        <v>69183.097091893127</v>
      </c>
      <c r="O394">
        <f>20*LOG((SQRT(1+(N394/('Operating Specs'!$C$23*1000))^2)*SQRT(1+(N394/('Operating Specs'!$C$22*1000))^2)/SQRT(1+(N394/('Operating Specs'!$C$24))^2)*Mode!$L$13))</f>
        <v>-21.968774871838306</v>
      </c>
      <c r="P394">
        <f>(ATAN(N394/('Operating Specs'!$C$23*1000))-ATAN(N394/'Operating Specs'!$C$24)-ATAN(N394/('Operating Specs'!$C$22*1000)))*180/PI()</f>
        <v>-78.054987282746652</v>
      </c>
    </row>
    <row r="395" spans="14:16" x14ac:dyDescent="0.25">
      <c r="N395">
        <v>70794.578438413257</v>
      </c>
      <c r="O395">
        <f>20*LOG((SQRT(1+(N395/('Operating Specs'!$C$23*1000))^2)*SQRT(1+(N395/('Operating Specs'!$C$22*1000))^2)/SQRT(1+(N395/('Operating Specs'!$C$24))^2)*Mode!$L$13))</f>
        <v>-21.795729866211527</v>
      </c>
      <c r="P395">
        <f>(ATAN(N395/('Operating Specs'!$C$23*1000))-ATAN(N395/'Operating Specs'!$C$24)-ATAN(N395/('Operating Specs'!$C$22*1000)))*180/PI()</f>
        <v>-78.294216535914387</v>
      </c>
    </row>
    <row r="396" spans="14:16" x14ac:dyDescent="0.25">
      <c r="N396">
        <v>72443.596007498432</v>
      </c>
      <c r="O396">
        <f>20*LOG((SQRT(1+(N396/('Operating Specs'!$C$23*1000))^2)*SQRT(1+(N396/('Operating Specs'!$C$22*1000))^2)/SQRT(1+(N396/('Operating Specs'!$C$24))^2)*Mode!$L$13))</f>
        <v>-21.621589224531647</v>
      </c>
      <c r="P396">
        <f>(ATAN(N396/('Operating Specs'!$C$23*1000))-ATAN(N396/'Operating Specs'!$C$24)-ATAN(N396/('Operating Specs'!$C$22*1000)))*180/PI()</f>
        <v>-78.529977430442202</v>
      </c>
    </row>
    <row r="397" spans="14:16" x14ac:dyDescent="0.25">
      <c r="N397">
        <v>74131.024130091173</v>
      </c>
      <c r="O397">
        <f>20*LOG((SQRT(1+(N397/('Operating Specs'!$C$23*1000))^2)*SQRT(1+(N397/('Operating Specs'!$C$22*1000))^2)/SQRT(1+(N397/('Operating Specs'!$C$24))^2)*Mode!$L$13))</f>
        <v>-21.446392985612988</v>
      </c>
      <c r="P397">
        <f>(ATAN(N397/('Operating Specs'!$C$23*1000))-ATAN(N397/'Operating Specs'!$C$24)-ATAN(N397/('Operating Specs'!$C$22*1000)))*180/PI()</f>
        <v>-78.76223707315836</v>
      </c>
    </row>
    <row r="398" spans="14:16" x14ac:dyDescent="0.25">
      <c r="N398">
        <v>75857.757502917782</v>
      </c>
      <c r="O398">
        <f>20*LOG((SQRT(1+(N398/('Operating Specs'!$C$23*1000))^2)*SQRT(1+(N398/('Operating Specs'!$C$22*1000))^2)/SQRT(1+(N398/('Operating Specs'!$C$24))^2)*Mode!$L$13))</f>
        <v>-21.27018007814452</v>
      </c>
      <c r="P398">
        <f>(ATAN(N398/('Operating Specs'!$C$23*1000))-ATAN(N398/'Operating Specs'!$C$24)-ATAN(N398/('Operating Specs'!$C$22*1000)))*180/PI()</f>
        <v>-78.990968869128892</v>
      </c>
    </row>
    <row r="399" spans="14:16" x14ac:dyDescent="0.25">
      <c r="N399">
        <v>77624.711662868562</v>
      </c>
      <c r="O399">
        <f>20*LOG((SQRT(1+(N399/('Operating Specs'!$C$23*1000))^2)*SQRT(1+(N399/('Operating Specs'!$C$22*1000))^2)/SQRT(1+(N399/('Operating Specs'!$C$24))^2)*Mode!$L$13))</f>
        <v>-21.09298832365242</v>
      </c>
      <c r="P399">
        <f>(ATAN(N399/('Operating Specs'!$C$23*1000))-ATAN(N399/'Operating Specs'!$C$24)-ATAN(N399/('Operating Specs'!$C$22*1000)))*180/PI()</f>
        <v>-79.216152180149606</v>
      </c>
    </row>
    <row r="400" spans="14:16" x14ac:dyDescent="0.25">
      <c r="N400">
        <v>79432.823472427524</v>
      </c>
      <c r="O400">
        <f>20*LOG((SQRT(1+(N400/('Operating Specs'!$C$23*1000))^2)*SQRT(1+(N400/('Operating Specs'!$C$22*1000))^2)/SQRT(1+(N400/('Operating Specs'!$C$24))^2)*Mode!$L$13))</f>
        <v>-20.914854441988034</v>
      </c>
      <c r="P400">
        <f>(ATAN(N400/('Operating Specs'!$C$23*1000))-ATAN(N400/'Operating Specs'!$C$24)-ATAN(N400/('Operating Specs'!$C$22*1000)))*180/PI()</f>
        <v>-79.437771990100813</v>
      </c>
    </row>
    <row r="401" spans="14:16" x14ac:dyDescent="0.25">
      <c r="N401">
        <v>81283.051616409255</v>
      </c>
      <c r="O401">
        <f>20*LOG((SQRT(1+(N401/('Operating Specs'!$C$23*1000))^2)*SQRT(1+(N401/('Operating Specs'!$C$22*1000))^2)/SQRT(1+(N401/('Operating Specs'!$C$24))^2)*Mode!$L$13))</f>
        <v>-20.735814059138953</v>
      </c>
      <c r="P401">
        <f>(ATAN(N401/('Operating Specs'!$C$23*1000))-ATAN(N401/'Operating Specs'!$C$24)-ATAN(N401/('Operating Specs'!$C$22*1000)))*180/PI()</f>
        <v>-79.655818578047672</v>
      </c>
    </row>
    <row r="402" spans="14:16" x14ac:dyDescent="0.25">
      <c r="N402">
        <v>83176.377110266418</v>
      </c>
      <c r="O402">
        <f>20*LOG((SQRT(1+(N402/('Operating Specs'!$C$23*1000))^2)*SQRT(1+(N402/('Operating Specs'!$C$22*1000))^2)/SQRT(1+(N402/('Operating Specs'!$C$24))^2)*Mode!$L$13))</f>
        <v>-20.555901717165664</v>
      </c>
      <c r="P402">
        <f>(ATAN(N402/('Operating Specs'!$C$23*1000))-ATAN(N402/'Operating Specs'!$C$24)-ATAN(N402/('Operating Specs'!$C$22*1000)))*180/PI()</f>
        <v>-79.870287199837392</v>
      </c>
    </row>
    <row r="403" spans="14:16" x14ac:dyDescent="0.25">
      <c r="N403">
        <v>85113.803820236935</v>
      </c>
      <c r="O403">
        <f>20*LOG((SQRT(1+(N403/('Operating Specs'!$C$23*1000))^2)*SQRT(1+(N403/('Operating Specs'!$C$22*1000))^2)/SQRT(1+(N403/('Operating Specs'!$C$24))^2)*Mode!$L$13))</f>
        <v>-20.375150886071218</v>
      </c>
      <c r="P403">
        <f>(ATAN(N403/('Operating Specs'!$C$23*1000))-ATAN(N403/'Operating Specs'!$C$24)-ATAN(N403/('Operating Specs'!$C$22*1000)))*180/PI()</f>
        <v>-80.081177778819296</v>
      </c>
    </row>
    <row r="404" spans="14:16" x14ac:dyDescent="0.25">
      <c r="N404">
        <v>87096.358995607341</v>
      </c>
      <c r="O404">
        <f>20*LOG((SQRT(1+(N404/('Operating Specs'!$C$23*1000))^2)*SQRT(1+(N404/('Operating Specs'!$C$22*1000))^2)/SQRT(1+(N404/('Operating Specs'!$C$24))^2)*Mode!$L$13))</f>
        <v>-20.193593977417777</v>
      </c>
      <c r="P404">
        <f>(ATAN(N404/('Operating Specs'!$C$23*1000))-ATAN(N404/'Operating Specs'!$C$24)-ATAN(N404/('Operating Specs'!$C$22*1000)))*180/PI()</f>
        <v>-80.288494606200373</v>
      </c>
    </row>
    <row r="405" spans="14:16" x14ac:dyDescent="0.25">
      <c r="N405">
        <v>89125.093813373795</v>
      </c>
      <c r="O405">
        <f>20*LOG((SQRT(1+(N405/('Operating Specs'!$C$23*1000))^2)*SQRT(1+(N405/('Operating Specs'!$C$22*1000))^2)/SQRT(1+(N405/('Operating Specs'!$C$24))^2)*Mode!$L$13))</f>
        <v>-20.011262359510692</v>
      </c>
      <c r="P405">
        <f>(ATAN(N405/('Operating Specs'!$C$23*1000))-ATAN(N405/'Operating Specs'!$C$24)-ATAN(N405/('Operating Specs'!$C$22*1000)))*180/PI()</f>
        <v>-80.492246051441469</v>
      </c>
    </row>
    <row r="406" spans="14:16" x14ac:dyDescent="0.25">
      <c r="N406">
        <v>91201.083935590184</v>
      </c>
      <c r="O406">
        <f>20*LOG((SQRT(1+(N406/('Operating Specs'!$C$23*1000))^2)*SQRT(1+(N406/('Operating Specs'!$C$22*1000))^2)/SQRT(1+(N406/('Operating Specs'!$C$24))^2)*Mode!$L$13))</f>
        <v>-19.828186373978411</v>
      </c>
      <c r="P406">
        <f>(ATAN(N406/('Operating Specs'!$C$23*1000))-ATAN(N406/'Operating Specs'!$C$24)-ATAN(N406/('Operating Specs'!$C$22*1000)))*180/PI()</f>
        <v>-80.692444283003795</v>
      </c>
    </row>
    <row r="407" spans="14:16" x14ac:dyDescent="0.25">
      <c r="N407">
        <v>93325.430079698301</v>
      </c>
      <c r="O407">
        <f>20*LOG((SQRT(1+(N407/('Operating Specs'!$C$23*1000))^2)*SQRT(1+(N407/('Operating Specs'!$C$22*1000))^2)/SQRT(1+(N407/('Operating Specs'!$C$24))^2)*Mode!$L$13))</f>
        <v>-19.644395353584486</v>
      </c>
      <c r="P407">
        <f>(ATAN(N407/('Operating Specs'!$C$23*1000))-ATAN(N407/'Operating Specs'!$C$24)-ATAN(N407/('Operating Specs'!$C$22*1000)))*180/PI()</f>
        <v>-80.889104999665463</v>
      </c>
    </row>
    <row r="408" spans="14:16" x14ac:dyDescent="0.25">
      <c r="N408">
        <v>95499.258602142756</v>
      </c>
      <c r="O408">
        <f>20*LOG((SQRT(1+(N408/('Operating Specs'!$C$23*1000))^2)*SQRT(1+(N408/('Operating Specs'!$C$22*1000))^2)/SQRT(1+(N408/('Operating Specs'!$C$24))^2)*Mode!$L$13))</f>
        <v>-19.459917641116114</v>
      </c>
      <c r="P408">
        <f>(ATAN(N408/('Operating Specs'!$C$23*1000))-ATAN(N408/'Operating Specs'!$C$24)-ATAN(N408/('Operating Specs'!$C$22*1000)))*180/PI()</f>
        <v>-81.08224717254879</v>
      </c>
    </row>
    <row r="409" spans="14:16" x14ac:dyDescent="0.25">
      <c r="N409">
        <v>97723.722095580189</v>
      </c>
      <c r="O409">
        <f>20*LOG((SQRT(1+(N409/('Operating Specs'!$C$23*1000))^2)*SQRT(1+(N409/('Operating Specs'!$C$22*1000))^2)/SQRT(1+(N409/('Operating Specs'!$C$24))^2)*Mode!$L$13))</f>
        <v>-19.274780609202331</v>
      </c>
      <c r="P409">
        <f>(ATAN(N409/('Operating Specs'!$C$23*1000))-ATAN(N409/'Operating Specs'!$C$24)-ATAN(N409/('Operating Specs'!$C$22*1000)))*180/PI()</f>
        <v>-81.271892797926327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8"/>
  <dimension ref="E5:P409"/>
  <sheetViews>
    <sheetView zoomScaleNormal="100" workbookViewId="0"/>
  </sheetViews>
  <sheetFormatPr defaultColWidth="9.140625" defaultRowHeight="15" x14ac:dyDescent="0.25"/>
  <cols>
    <col min="16" max="16" width="11" bestFit="1" customWidth="1"/>
    <col min="272" max="272" width="11" bestFit="1" customWidth="1"/>
    <col min="528" max="528" width="11" bestFit="1" customWidth="1"/>
    <col min="784" max="784" width="11" bestFit="1" customWidth="1"/>
    <col min="1040" max="1040" width="11" bestFit="1" customWidth="1"/>
    <col min="1296" max="1296" width="11" bestFit="1" customWidth="1"/>
    <col min="1552" max="1552" width="11" bestFit="1" customWidth="1"/>
    <col min="1808" max="1808" width="11" bestFit="1" customWidth="1"/>
    <col min="2064" max="2064" width="11" bestFit="1" customWidth="1"/>
    <col min="2320" max="2320" width="11" bestFit="1" customWidth="1"/>
    <col min="2576" max="2576" width="11" bestFit="1" customWidth="1"/>
    <col min="2832" max="2832" width="11" bestFit="1" customWidth="1"/>
    <col min="3088" max="3088" width="11" bestFit="1" customWidth="1"/>
    <col min="3344" max="3344" width="11" bestFit="1" customWidth="1"/>
    <col min="3600" max="3600" width="11" bestFit="1" customWidth="1"/>
    <col min="3856" max="3856" width="11" bestFit="1" customWidth="1"/>
    <col min="4112" max="4112" width="11" bestFit="1" customWidth="1"/>
    <col min="4368" max="4368" width="11" bestFit="1" customWidth="1"/>
    <col min="4624" max="4624" width="11" bestFit="1" customWidth="1"/>
    <col min="4880" max="4880" width="11" bestFit="1" customWidth="1"/>
    <col min="5136" max="5136" width="11" bestFit="1" customWidth="1"/>
    <col min="5392" max="5392" width="11" bestFit="1" customWidth="1"/>
    <col min="5648" max="5648" width="11" bestFit="1" customWidth="1"/>
    <col min="5904" max="5904" width="11" bestFit="1" customWidth="1"/>
    <col min="6160" max="6160" width="11" bestFit="1" customWidth="1"/>
    <col min="6416" max="6416" width="11" bestFit="1" customWidth="1"/>
    <col min="6672" max="6672" width="11" bestFit="1" customWidth="1"/>
    <col min="6928" max="6928" width="11" bestFit="1" customWidth="1"/>
    <col min="7184" max="7184" width="11" bestFit="1" customWidth="1"/>
    <col min="7440" max="7440" width="11" bestFit="1" customWidth="1"/>
    <col min="7696" max="7696" width="11" bestFit="1" customWidth="1"/>
    <col min="7952" max="7952" width="11" bestFit="1" customWidth="1"/>
    <col min="8208" max="8208" width="11" bestFit="1" customWidth="1"/>
    <col min="8464" max="8464" width="11" bestFit="1" customWidth="1"/>
    <col min="8720" max="8720" width="11" bestFit="1" customWidth="1"/>
    <col min="8976" max="8976" width="11" bestFit="1" customWidth="1"/>
    <col min="9232" max="9232" width="11" bestFit="1" customWidth="1"/>
    <col min="9488" max="9488" width="11" bestFit="1" customWidth="1"/>
    <col min="9744" max="9744" width="11" bestFit="1" customWidth="1"/>
    <col min="10000" max="10000" width="11" bestFit="1" customWidth="1"/>
    <col min="10256" max="10256" width="11" bestFit="1" customWidth="1"/>
    <col min="10512" max="10512" width="11" bestFit="1" customWidth="1"/>
    <col min="10768" max="10768" width="11" bestFit="1" customWidth="1"/>
    <col min="11024" max="11024" width="11" bestFit="1" customWidth="1"/>
    <col min="11280" max="11280" width="11" bestFit="1" customWidth="1"/>
    <col min="11536" max="11536" width="11" bestFit="1" customWidth="1"/>
    <col min="11792" max="11792" width="11" bestFit="1" customWidth="1"/>
    <col min="12048" max="12048" width="11" bestFit="1" customWidth="1"/>
    <col min="12304" max="12304" width="11" bestFit="1" customWidth="1"/>
    <col min="12560" max="12560" width="11" bestFit="1" customWidth="1"/>
    <col min="12816" max="12816" width="11" bestFit="1" customWidth="1"/>
    <col min="13072" max="13072" width="11" bestFit="1" customWidth="1"/>
    <col min="13328" max="13328" width="11" bestFit="1" customWidth="1"/>
    <col min="13584" max="13584" width="11" bestFit="1" customWidth="1"/>
    <col min="13840" max="13840" width="11" bestFit="1" customWidth="1"/>
    <col min="14096" max="14096" width="11" bestFit="1" customWidth="1"/>
    <col min="14352" max="14352" width="11" bestFit="1" customWidth="1"/>
    <col min="14608" max="14608" width="11" bestFit="1" customWidth="1"/>
    <col min="14864" max="14864" width="11" bestFit="1" customWidth="1"/>
    <col min="15120" max="15120" width="11" bestFit="1" customWidth="1"/>
    <col min="15376" max="15376" width="11" bestFit="1" customWidth="1"/>
    <col min="15632" max="15632" width="11" bestFit="1" customWidth="1"/>
    <col min="15888" max="15888" width="11" bestFit="1" customWidth="1"/>
    <col min="16144" max="16144" width="11" bestFit="1" customWidth="1"/>
  </cols>
  <sheetData>
    <row r="5" spans="5:16" x14ac:dyDescent="0.25">
      <c r="P5" s="14"/>
    </row>
    <row r="6" spans="5:16" x14ac:dyDescent="0.25">
      <c r="E6" t="s">
        <v>51</v>
      </c>
      <c r="F6">
        <v>100</v>
      </c>
    </row>
    <row r="7" spans="5:16" x14ac:dyDescent="0.25">
      <c r="E7" t="s">
        <v>52</v>
      </c>
      <c r="F7">
        <f>10^(1/F6)</f>
        <v>1.0232929922807541</v>
      </c>
      <c r="G7" s="15" t="s">
        <v>53</v>
      </c>
      <c r="H7" s="15"/>
      <c r="I7" s="15"/>
      <c r="J7" s="15"/>
      <c r="K7" s="15"/>
      <c r="L7" s="15"/>
    </row>
    <row r="9" spans="5:16" x14ac:dyDescent="0.25">
      <c r="G9">
        <v>10</v>
      </c>
      <c r="H9">
        <v>100</v>
      </c>
      <c r="I9">
        <v>1000</v>
      </c>
      <c r="J9">
        <v>10000</v>
      </c>
      <c r="N9" s="15" t="s">
        <v>54</v>
      </c>
      <c r="O9" s="15" t="s">
        <v>55</v>
      </c>
      <c r="P9" s="15" t="s">
        <v>56</v>
      </c>
    </row>
    <row r="10" spans="5:16" x14ac:dyDescent="0.25">
      <c r="F10">
        <v>0</v>
      </c>
      <c r="G10">
        <f>$G$9*$F$7^F10</f>
        <v>10</v>
      </c>
      <c r="H10">
        <f>$H$9*$F$7^F10</f>
        <v>100</v>
      </c>
      <c r="I10">
        <f>$I$9*$F$7^F10</f>
        <v>1000</v>
      </c>
      <c r="J10">
        <f>$J$9*$F$7^F10</f>
        <v>10000</v>
      </c>
      <c r="N10">
        <v>10</v>
      </c>
      <c r="O10">
        <f>20*LOG('Type 2 TL431'!$C$11*(SQRT(1+('Type 2 TL431'!$F$15/N10)^2))/(SQRT(1+(N10/'Type 2 TL431'!$F$16)^2)))</f>
        <v>69.381133215159579</v>
      </c>
      <c r="P10">
        <f>(PI()-ATAN('Type 2 TL431'!$F$15/N10)-ATAN(N10/'Type 2 TL431'!$F$16))*180/PI()</f>
        <v>90.256825423797252</v>
      </c>
    </row>
    <row r="11" spans="5:16" x14ac:dyDescent="0.25">
      <c r="F11">
        <f>F10+1</f>
        <v>1</v>
      </c>
      <c r="G11">
        <f t="shared" ref="G11:G74" si="0">$G$9*$F$7^F11</f>
        <v>10.232929922807541</v>
      </c>
      <c r="H11">
        <f t="shared" ref="H11:H74" si="1">$H$9*$F$7^F11</f>
        <v>102.32929922807541</v>
      </c>
      <c r="I11">
        <f t="shared" ref="I11:I74" si="2">$I$9*$F$7^F11</f>
        <v>1023.2929922807541</v>
      </c>
      <c r="J11">
        <f t="shared" ref="J11:J74" si="3">$J$9*$F$7^F11</f>
        <v>10232.929922807542</v>
      </c>
      <c r="N11">
        <v>10.232929922807541</v>
      </c>
      <c r="O11">
        <f>20*LOG('Type 2 TL431'!$C$11*(SQRT(1+('Type 2 TL431'!$F$15/N11)^2))/(SQRT(1+(N11/'Type 2 TL431'!$F$16)^2)))</f>
        <v>69.181138726866095</v>
      </c>
      <c r="P11">
        <f>(PI()-ATAN('Type 2 TL431'!$F$15/N11)-ATAN(N11/'Type 2 TL431'!$F$16))*180/PI()</f>
        <v>90.262807523916678</v>
      </c>
    </row>
    <row r="12" spans="5:16" x14ac:dyDescent="0.25">
      <c r="F12">
        <f t="shared" ref="F12:F75" si="4">F11+1</f>
        <v>2</v>
      </c>
      <c r="G12">
        <f t="shared" si="0"/>
        <v>10.471285480508994</v>
      </c>
      <c r="H12">
        <f t="shared" si="1"/>
        <v>104.71285480508993</v>
      </c>
      <c r="I12">
        <f t="shared" si="2"/>
        <v>1047.1285480508993</v>
      </c>
      <c r="J12">
        <f t="shared" si="3"/>
        <v>10471.285480508994</v>
      </c>
      <c r="N12">
        <v>10.471285480508994</v>
      </c>
      <c r="O12">
        <f>20*LOG('Type 2 TL431'!$C$11*(SQRT(1+('Type 2 TL431'!$F$15/N12)^2))/(SQRT(1+(N12/'Type 2 TL431'!$F$16)^2)))</f>
        <v>68.981144498323516</v>
      </c>
      <c r="P12">
        <f>(PI()-ATAN('Type 2 TL431'!$F$15/N12)-ATAN(N12/'Type 2 TL431'!$F$16))*180/PI()</f>
        <v>90.268928955572335</v>
      </c>
    </row>
    <row r="13" spans="5:16" x14ac:dyDescent="0.25">
      <c r="F13">
        <f t="shared" si="4"/>
        <v>3</v>
      </c>
      <c r="G13">
        <f t="shared" si="0"/>
        <v>10.715193052376062</v>
      </c>
      <c r="H13">
        <f t="shared" si="1"/>
        <v>107.15193052376063</v>
      </c>
      <c r="I13">
        <f t="shared" si="2"/>
        <v>1071.5193052376062</v>
      </c>
      <c r="J13">
        <f t="shared" si="3"/>
        <v>10715.193052376062</v>
      </c>
      <c r="N13">
        <v>10.715193052376062</v>
      </c>
      <c r="O13">
        <f>20*LOG('Type 2 TL431'!$C$11*(SQRT(1+('Type 2 TL431'!$F$15/N13)^2))/(SQRT(1+(N13/'Type 2 TL431'!$F$16)^2)))</f>
        <v>68.781150541772774</v>
      </c>
      <c r="P13">
        <f>(PI()-ATAN('Type 2 TL431'!$F$15/N13)-ATAN(N13/'Type 2 TL431'!$F$16))*180/PI()</f>
        <v>90.27519296353492</v>
      </c>
    </row>
    <row r="14" spans="5:16" x14ac:dyDescent="0.25">
      <c r="F14">
        <f t="shared" si="4"/>
        <v>4</v>
      </c>
      <c r="G14">
        <f t="shared" si="0"/>
        <v>10.964781961431846</v>
      </c>
      <c r="H14">
        <f t="shared" si="1"/>
        <v>109.64781961431846</v>
      </c>
      <c r="I14">
        <f t="shared" si="2"/>
        <v>1096.4781961431847</v>
      </c>
      <c r="J14">
        <f t="shared" si="3"/>
        <v>10964.781961431847</v>
      </c>
      <c r="N14">
        <v>10.964781961431846</v>
      </c>
      <c r="O14">
        <f>20*LOG('Type 2 TL431'!$C$11*(SQRT(1+('Type 2 TL431'!$F$15/N14)^2))/(SQRT(1+(N14/'Type 2 TL431'!$F$16)^2)))</f>
        <v>68.58115687003162</v>
      </c>
      <c r="P14">
        <f>(PI()-ATAN('Type 2 TL431'!$F$15/N14)-ATAN(N14/'Type 2 TL431'!$F$16))*180/PI()</f>
        <v>90.281602868107129</v>
      </c>
    </row>
    <row r="15" spans="5:16" x14ac:dyDescent="0.25">
      <c r="F15">
        <f t="shared" si="4"/>
        <v>5</v>
      </c>
      <c r="G15">
        <f t="shared" si="0"/>
        <v>11.220184543019631</v>
      </c>
      <c r="H15">
        <f t="shared" si="1"/>
        <v>112.20184543019631</v>
      </c>
      <c r="I15">
        <f t="shared" si="2"/>
        <v>1122.0184543019632</v>
      </c>
      <c r="J15">
        <f t="shared" si="3"/>
        <v>11220.184543019632</v>
      </c>
      <c r="N15">
        <v>11.220184543019631</v>
      </c>
      <c r="O15">
        <f>20*LOG('Type 2 TL431'!$C$11*(SQRT(1+('Type 2 TL431'!$F$15/N15)^2))/(SQRT(1+(N15/'Type 2 TL431'!$F$16)^2)))</f>
        <v>68.381163496521793</v>
      </c>
      <c r="P15">
        <f>(PI()-ATAN('Type 2 TL431'!$F$15/N15)-ATAN(N15/'Type 2 TL431'!$F$16))*180/PI()</f>
        <v>90.288162066879536</v>
      </c>
    </row>
    <row r="16" spans="5:16" x14ac:dyDescent="0.25">
      <c r="F16">
        <f t="shared" si="4"/>
        <v>6</v>
      </c>
      <c r="G16">
        <f t="shared" si="0"/>
        <v>11.481536214968822</v>
      </c>
      <c r="H16">
        <f t="shared" si="1"/>
        <v>114.81536214968821</v>
      </c>
      <c r="I16">
        <f t="shared" si="2"/>
        <v>1148.1536214968821</v>
      </c>
      <c r="J16">
        <f t="shared" si="3"/>
        <v>11481.536214968821</v>
      </c>
      <c r="N16">
        <v>11.481536214968822</v>
      </c>
      <c r="O16">
        <f>20*LOG('Type 2 TL431'!$C$11*(SQRT(1+('Type 2 TL431'!$F$15/N16)^2))/(SQRT(1+(N16/'Type 2 TL431'!$F$16)^2)))</f>
        <v>68.181170435297531</v>
      </c>
      <c r="P16">
        <f>(PI()-ATAN('Type 2 TL431'!$F$15/N16)-ATAN(N16/'Type 2 TL431'!$F$16))*180/PI()</f>
        <v>90.294874036527034</v>
      </c>
    </row>
    <row r="17" spans="6:16" x14ac:dyDescent="0.25">
      <c r="F17">
        <f t="shared" si="4"/>
        <v>7</v>
      </c>
      <c r="G17">
        <f t="shared" si="0"/>
        <v>11.748975549395288</v>
      </c>
      <c r="H17">
        <f t="shared" si="1"/>
        <v>117.48975549395288</v>
      </c>
      <c r="I17">
        <f t="shared" si="2"/>
        <v>1174.8975549395288</v>
      </c>
      <c r="J17">
        <f t="shared" si="3"/>
        <v>11748.975549395289</v>
      </c>
      <c r="N17">
        <v>11.748975549395288</v>
      </c>
      <c r="O17">
        <f>20*LOG('Type 2 TL431'!$C$11*(SQRT(1+('Type 2 TL431'!$F$15/N17)^2))/(SQRT(1+(N17/'Type 2 TL431'!$F$16)^2)))</f>
        <v>67.981177701075296</v>
      </c>
      <c r="P17">
        <f>(PI()-ATAN('Type 2 TL431'!$F$15/N17)-ATAN(N17/'Type 2 TL431'!$F$16))*180/PI()</f>
        <v>90.301742334647159</v>
      </c>
    </row>
    <row r="18" spans="6:16" x14ac:dyDescent="0.25">
      <c r="F18">
        <f t="shared" si="4"/>
        <v>8</v>
      </c>
      <c r="G18">
        <f t="shared" si="0"/>
        <v>12.02264434617412</v>
      </c>
      <c r="H18">
        <f t="shared" si="1"/>
        <v>120.22644346174121</v>
      </c>
      <c r="I18">
        <f t="shared" si="2"/>
        <v>1202.264434617412</v>
      </c>
      <c r="J18">
        <f t="shared" si="3"/>
        <v>12022.64434617412</v>
      </c>
      <c r="N18">
        <v>12.02264434617412</v>
      </c>
      <c r="O18">
        <f>20*LOG('Type 2 TL431'!$C$11*(SQRT(1+('Type 2 TL431'!$F$15/N18)^2))/(SQRT(1+(N18/'Type 2 TL431'!$F$16)^2)))</f>
        <v>67.781185309265027</v>
      </c>
      <c r="P18">
        <f>(PI()-ATAN('Type 2 TL431'!$F$15/N18)-ATAN(N18/'Type 2 TL431'!$F$16))*180/PI()</f>
        <v>90.308770601640603</v>
      </c>
    </row>
    <row r="19" spans="6:16" x14ac:dyDescent="0.25">
      <c r="F19">
        <f t="shared" si="4"/>
        <v>9</v>
      </c>
      <c r="G19">
        <f t="shared" si="0"/>
        <v>12.302687708123807</v>
      </c>
      <c r="H19">
        <f t="shared" si="1"/>
        <v>123.02687708123807</v>
      </c>
      <c r="I19">
        <f t="shared" si="2"/>
        <v>1230.2687708123808</v>
      </c>
      <c r="J19">
        <f t="shared" si="3"/>
        <v>12302.687708123807</v>
      </c>
      <c r="N19">
        <v>12.302687708123807</v>
      </c>
      <c r="O19">
        <f>20*LOG('Type 2 TL431'!$C$11*(SQRT(1+('Type 2 TL431'!$F$15/N19)^2))/(SQRT(1+(N19/'Type 2 TL431'!$F$16)^2)))</f>
        <v>67.581193276002793</v>
      </c>
      <c r="P19">
        <f>(PI()-ATAN('Type 2 TL431'!$F$15/N19)-ATAN(N19/'Type 2 TL431'!$F$16))*180/PI()</f>
        <v>90.31596256263542</v>
      </c>
    </row>
    <row r="20" spans="6:16" x14ac:dyDescent="0.25">
      <c r="F20">
        <f t="shared" si="4"/>
        <v>10</v>
      </c>
      <c r="G20">
        <f t="shared" si="0"/>
        <v>12.589254117941662</v>
      </c>
      <c r="H20">
        <f t="shared" si="1"/>
        <v>125.89254117941661</v>
      </c>
      <c r="I20">
        <f t="shared" si="2"/>
        <v>1258.9254117941662</v>
      </c>
      <c r="J20">
        <f t="shared" si="3"/>
        <v>12589.254117941662</v>
      </c>
      <c r="N20">
        <v>12.589254117941662</v>
      </c>
      <c r="O20">
        <f>20*LOG('Type 2 TL431'!$C$11*(SQRT(1+('Type 2 TL431'!$F$15/N20)^2))/(SQRT(1+(N20/'Type 2 TL431'!$F$16)^2)))</f>
        <v>67.381201618184988</v>
      </c>
      <c r="P20">
        <f>(PI()-ATAN('Type 2 TL431'!$F$15/N20)-ATAN(N20/'Type 2 TL431'!$F$16))*180/PI()</f>
        <v>90.323322029455767</v>
      </c>
    </row>
    <row r="21" spans="6:16" x14ac:dyDescent="0.25">
      <c r="F21">
        <f t="shared" si="4"/>
        <v>11</v>
      </c>
      <c r="G21">
        <f t="shared" si="0"/>
        <v>12.882495516931327</v>
      </c>
      <c r="H21">
        <f t="shared" si="1"/>
        <v>128.82495516931328</v>
      </c>
      <c r="I21">
        <f t="shared" si="2"/>
        <v>1288.2495516931326</v>
      </c>
      <c r="J21">
        <f t="shared" si="3"/>
        <v>12882.495516931327</v>
      </c>
      <c r="N21">
        <v>12.882495516931327</v>
      </c>
      <c r="O21">
        <f>20*LOG('Type 2 TL431'!$C$11*(SQRT(1+('Type 2 TL431'!$F$15/N21)^2))/(SQRT(1+(N21/'Type 2 TL431'!$F$16)^2)))</f>
        <v>67.181210353504227</v>
      </c>
      <c r="P21">
        <f>(PI()-ATAN('Type 2 TL431'!$F$15/N21)-ATAN(N21/'Type 2 TL431'!$F$16))*180/PI()</f>
        <v>90.330852902635868</v>
      </c>
    </row>
    <row r="22" spans="6:16" x14ac:dyDescent="0.25">
      <c r="F22">
        <f t="shared" si="4"/>
        <v>12</v>
      </c>
      <c r="G22">
        <f t="shared" si="0"/>
        <v>13.182567385564056</v>
      </c>
      <c r="H22">
        <f t="shared" si="1"/>
        <v>131.82567385564056</v>
      </c>
      <c r="I22">
        <f t="shared" si="2"/>
        <v>1318.2567385564057</v>
      </c>
      <c r="J22">
        <f t="shared" si="3"/>
        <v>13182.567385564056</v>
      </c>
      <c r="N22">
        <v>13.182567385564056</v>
      </c>
      <c r="O22">
        <f>20*LOG('Type 2 TL431'!$C$11*(SQRT(1+('Type 2 TL431'!$F$15/N22)^2))/(SQRT(1+(N22/'Type 2 TL431'!$F$16)^2)))</f>
        <v>66.981219500486716</v>
      </c>
      <c r="P22">
        <f>(PI()-ATAN('Type 2 TL431'!$F$15/N22)-ATAN(N22/'Type 2 TL431'!$F$16))*180/PI()</f>
        <v>90.338559173480988</v>
      </c>
    </row>
    <row r="23" spans="6:16" x14ac:dyDescent="0.25">
      <c r="F23">
        <f t="shared" si="4"/>
        <v>13</v>
      </c>
      <c r="G23">
        <f t="shared" si="0"/>
        <v>13.489628825916522</v>
      </c>
      <c r="H23">
        <f t="shared" si="1"/>
        <v>134.89628825916523</v>
      </c>
      <c r="I23">
        <f t="shared" si="2"/>
        <v>1348.9628825916523</v>
      </c>
      <c r="J23">
        <f t="shared" si="3"/>
        <v>13489.628825916521</v>
      </c>
      <c r="N23">
        <v>13.489628825916522</v>
      </c>
      <c r="O23">
        <f>20*LOG('Type 2 TL431'!$C$11*(SQRT(1+('Type 2 TL431'!$F$15/N23)^2))/(SQRT(1+(N23/'Type 2 TL431'!$F$16)^2)))</f>
        <v>66.781229078531666</v>
      </c>
      <c r="P23">
        <f>(PI()-ATAN('Type 2 TL431'!$F$15/N23)-ATAN(N23/'Type 2 TL431'!$F$16))*180/PI()</f>
        <v>90.346444926175508</v>
      </c>
    </row>
    <row r="24" spans="6:16" x14ac:dyDescent="0.25">
      <c r="F24">
        <f t="shared" si="4"/>
        <v>14</v>
      </c>
      <c r="G24">
        <f t="shared" si="0"/>
        <v>13.803842646028832</v>
      </c>
      <c r="H24">
        <f t="shared" si="1"/>
        <v>138.03842646028832</v>
      </c>
      <c r="I24">
        <f t="shared" si="2"/>
        <v>1380.3842646028831</v>
      </c>
      <c r="J24">
        <f t="shared" si="3"/>
        <v>13803.842646028832</v>
      </c>
      <c r="N24">
        <v>13.803842646028832</v>
      </c>
      <c r="O24">
        <f>20*LOG('Type 2 TL431'!$C$11*(SQRT(1+('Type 2 TL431'!$F$15/N24)^2))/(SQRT(1+(N24/'Type 2 TL431'!$F$16)^2)))</f>
        <v>66.581239107952371</v>
      </c>
      <c r="P24">
        <f>(PI()-ATAN('Type 2 TL431'!$F$15/N24)-ATAN(N24/'Type 2 TL431'!$F$16))*180/PI()</f>
        <v>90.354514339940039</v>
      </c>
    </row>
    <row r="25" spans="6:16" x14ac:dyDescent="0.25">
      <c r="F25">
        <f t="shared" si="4"/>
        <v>15</v>
      </c>
      <c r="G25">
        <f t="shared" si="0"/>
        <v>14.125375446227524</v>
      </c>
      <c r="H25">
        <f t="shared" si="1"/>
        <v>141.25375446227523</v>
      </c>
      <c r="I25">
        <f t="shared" si="2"/>
        <v>1412.5375446227524</v>
      </c>
      <c r="J25">
        <f t="shared" si="3"/>
        <v>14125.375446227525</v>
      </c>
      <c r="N25">
        <v>14.125375446227524</v>
      </c>
      <c r="O25">
        <f>20*LOG('Type 2 TL431'!$C$11*(SQRT(1+('Type 2 TL431'!$F$15/N25)^2))/(SQRT(1+(N25/'Type 2 TL431'!$F$16)^2)))</f>
        <v>66.381249610019196</v>
      </c>
      <c r="P25">
        <f>(PI()-ATAN('Type 2 TL431'!$F$15/N25)-ATAN(N25/'Type 2 TL431'!$F$16))*180/PI()</f>
        <v>90.362771691238123</v>
      </c>
    </row>
    <row r="26" spans="6:16" x14ac:dyDescent="0.25">
      <c r="F26">
        <f t="shared" si="4"/>
        <v>16</v>
      </c>
      <c r="G26">
        <f t="shared" si="0"/>
        <v>14.454397707459254</v>
      </c>
      <c r="H26">
        <f t="shared" si="1"/>
        <v>144.54397707459253</v>
      </c>
      <c r="I26">
        <f t="shared" si="2"/>
        <v>1445.4397707459254</v>
      </c>
      <c r="J26">
        <f t="shared" si="3"/>
        <v>14454.397707459255</v>
      </c>
      <c r="N26">
        <v>14.454397707459254</v>
      </c>
      <c r="O26">
        <f>20*LOG('Type 2 TL431'!$C$11*(SQRT(1+('Type 2 TL431'!$F$15/N26)^2))/(SQRT(1+(N26/'Type 2 TL431'!$F$16)^2)))</f>
        <v>66.181260607004788</v>
      </c>
      <c r="P26">
        <f>(PI()-ATAN('Type 2 TL431'!$F$15/N26)-ATAN(N26/'Type 2 TL431'!$F$16))*180/PI()</f>
        <v>90.371221356033971</v>
      </c>
    </row>
    <row r="27" spans="6:16" x14ac:dyDescent="0.25">
      <c r="F27">
        <f t="shared" si="4"/>
        <v>17</v>
      </c>
      <c r="G27">
        <f t="shared" si="0"/>
        <v>14.791083881682052</v>
      </c>
      <c r="H27">
        <f t="shared" si="1"/>
        <v>147.91083881682053</v>
      </c>
      <c r="I27">
        <f t="shared" si="2"/>
        <v>1479.1083881682052</v>
      </c>
      <c r="J27">
        <f t="shared" si="3"/>
        <v>14791.083881682052</v>
      </c>
      <c r="N27">
        <v>14.791083881682052</v>
      </c>
      <c r="O27">
        <f>20*LOG('Type 2 TL431'!$C$11*(SQRT(1+('Type 2 TL431'!$F$15/N27)^2))/(SQRT(1+(N27/'Type 2 TL431'!$F$16)^2)))</f>
        <v>65.981272122231204</v>
      </c>
      <c r="P27">
        <f>(PI()-ATAN('Type 2 TL431'!$F$15/N27)-ATAN(N27/'Type 2 TL431'!$F$16))*180/PI()</f>
        <v>90.379867812102077</v>
      </c>
    </row>
    <row r="28" spans="6:16" x14ac:dyDescent="0.25">
      <c r="F28">
        <f t="shared" si="4"/>
        <v>18</v>
      </c>
      <c r="G28">
        <f t="shared" si="0"/>
        <v>15.135612484362058</v>
      </c>
      <c r="H28">
        <f t="shared" si="1"/>
        <v>151.35612484362056</v>
      </c>
      <c r="I28">
        <f t="shared" si="2"/>
        <v>1513.5612484362057</v>
      </c>
      <c r="J28">
        <f t="shared" si="3"/>
        <v>15135.612484362058</v>
      </c>
      <c r="N28">
        <v>15.135612484362058</v>
      </c>
      <c r="O28">
        <f>20*LOG('Type 2 TL431'!$C$11*(SQRT(1+('Type 2 TL431'!$F$15/N28)^2))/(SQRT(1+(N28/'Type 2 TL431'!$F$16)^2)))</f>
        <v>65.7812841801194</v>
      </c>
      <c r="P28">
        <f>(PI()-ATAN('Type 2 TL431'!$F$15/N28)-ATAN(N28/'Type 2 TL431'!$F$16))*180/PI()</f>
        <v>90.388715641390277</v>
      </c>
    </row>
    <row r="29" spans="6:16" x14ac:dyDescent="0.25">
      <c r="F29">
        <f t="shared" si="4"/>
        <v>19</v>
      </c>
      <c r="G29">
        <f t="shared" si="0"/>
        <v>15.488166189124788</v>
      </c>
      <c r="H29">
        <f t="shared" si="1"/>
        <v>154.88166189124789</v>
      </c>
      <c r="I29">
        <f t="shared" si="2"/>
        <v>1548.8166189124788</v>
      </c>
      <c r="J29">
        <f t="shared" si="3"/>
        <v>15488.166189124788</v>
      </c>
      <c r="N29">
        <v>15.488166189124788</v>
      </c>
      <c r="O29">
        <f>20*LOG('Type 2 TL431'!$C$11*(SQRT(1+('Type 2 TL431'!$F$15/N29)^2))/(SQRT(1+(N29/'Type 2 TL431'!$F$16)^2)))</f>
        <v>65.581296806240914</v>
      </c>
      <c r="P29">
        <f>(PI()-ATAN('Type 2 TL431'!$F$15/N29)-ATAN(N29/'Type 2 TL431'!$F$16))*180/PI()</f>
        <v>90.397769532437181</v>
      </c>
    </row>
    <row r="30" spans="6:16" x14ac:dyDescent="0.25">
      <c r="F30">
        <f t="shared" si="4"/>
        <v>20</v>
      </c>
      <c r="G30">
        <f t="shared" si="0"/>
        <v>15.848931924611108</v>
      </c>
      <c r="H30">
        <f t="shared" si="1"/>
        <v>158.48931924611108</v>
      </c>
      <c r="I30">
        <f t="shared" si="2"/>
        <v>1584.8931924611106</v>
      </c>
      <c r="J30">
        <f t="shared" si="3"/>
        <v>15848.931924611106</v>
      </c>
      <c r="N30">
        <v>15.848931924611108</v>
      </c>
      <c r="O30">
        <f>20*LOG('Type 2 TL431'!$C$11*(SQRT(1+('Type 2 TL431'!$F$15/N30)^2))/(SQRT(1+(N30/'Type 2 TL431'!$F$16)^2)))</f>
        <v>65.381310027372152</v>
      </c>
      <c r="P30">
        <f>(PI()-ATAN('Type 2 TL431'!$F$15/N30)-ATAN(N30/'Type 2 TL431'!$F$16))*180/PI()</f>
        <v>90.407034282845061</v>
      </c>
    </row>
    <row r="31" spans="6:16" x14ac:dyDescent="0.25">
      <c r="F31">
        <f t="shared" si="4"/>
        <v>21</v>
      </c>
      <c r="G31">
        <f t="shared" si="0"/>
        <v>16.218100973589273</v>
      </c>
      <c r="H31">
        <f t="shared" si="1"/>
        <v>162.1810097358927</v>
      </c>
      <c r="I31">
        <f t="shared" si="2"/>
        <v>1621.8100973589271</v>
      </c>
      <c r="J31">
        <f t="shared" si="3"/>
        <v>16218.100973589271</v>
      </c>
      <c r="N31">
        <v>16.218100973589273</v>
      </c>
      <c r="O31">
        <f>20*LOG('Type 2 TL431'!$C$11*(SQRT(1+('Type 2 TL431'!$F$15/N31)^2))/(SQRT(1+(N31/'Type 2 TL431'!$F$16)^2)))</f>
        <v>65.181323871551129</v>
      </c>
      <c r="P31">
        <f>(PI()-ATAN('Type 2 TL431'!$F$15/N31)-ATAN(N31/'Type 2 TL431'!$F$16))*180/PI()</f>
        <v>90.41651480181001</v>
      </c>
    </row>
    <row r="32" spans="6:16" x14ac:dyDescent="0.25">
      <c r="F32">
        <f t="shared" si="4"/>
        <v>22</v>
      </c>
      <c r="G32">
        <f t="shared" si="0"/>
        <v>16.595869074375575</v>
      </c>
      <c r="H32">
        <f t="shared" si="1"/>
        <v>165.95869074375574</v>
      </c>
      <c r="I32">
        <f t="shared" si="2"/>
        <v>1659.5869074375573</v>
      </c>
      <c r="J32">
        <f t="shared" si="3"/>
        <v>16595.869074375572</v>
      </c>
      <c r="N32">
        <v>16.595869074375575</v>
      </c>
      <c r="O32">
        <f>20*LOG('Type 2 TL431'!$C$11*(SQRT(1+('Type 2 TL431'!$F$15/N32)^2))/(SQRT(1+(N32/'Type 2 TL431'!$F$16)^2)))</f>
        <v>64.981338368136804</v>
      </c>
      <c r="P32">
        <f>(PI()-ATAN('Type 2 TL431'!$F$15/N32)-ATAN(N32/'Type 2 TL431'!$F$16))*180/PI()</f>
        <v>90.426216112709866</v>
      </c>
    </row>
    <row r="33" spans="6:16" x14ac:dyDescent="0.25">
      <c r="F33">
        <f t="shared" si="4"/>
        <v>23</v>
      </c>
      <c r="G33">
        <f t="shared" si="0"/>
        <v>16.982436524617409</v>
      </c>
      <c r="H33">
        <f t="shared" si="1"/>
        <v>169.8243652461741</v>
      </c>
      <c r="I33">
        <f t="shared" si="2"/>
        <v>1698.243652461741</v>
      </c>
      <c r="J33">
        <f t="shared" si="3"/>
        <v>16982.436524617409</v>
      </c>
      <c r="N33">
        <v>16.982436524617409</v>
      </c>
      <c r="O33">
        <f>20*LOG('Type 2 TL431'!$C$11*(SQRT(1+('Type 2 TL431'!$F$15/N33)^2))/(SQRT(1+(N33/'Type 2 TL431'!$F$16)^2)))</f>
        <v>64.781353547871419</v>
      </c>
      <c r="P33">
        <f>(PI()-ATAN('Type 2 TL431'!$F$15/N33)-ATAN(N33/'Type 2 TL431'!$F$16))*180/PI()</f>
        <v>90.436143355752094</v>
      </c>
    </row>
    <row r="34" spans="6:16" x14ac:dyDescent="0.25">
      <c r="F34">
        <f t="shared" si="4"/>
        <v>24</v>
      </c>
      <c r="G34">
        <f t="shared" si="0"/>
        <v>17.378008287493717</v>
      </c>
      <c r="H34">
        <f t="shared" si="1"/>
        <v>173.78008287493719</v>
      </c>
      <c r="I34">
        <f t="shared" si="2"/>
        <v>1737.8008287493717</v>
      </c>
      <c r="J34">
        <f t="shared" si="3"/>
        <v>17378.008287493718</v>
      </c>
      <c r="N34">
        <v>17.378008287493717</v>
      </c>
      <c r="O34">
        <f>20*LOG('Type 2 TL431'!$C$11*(SQRT(1+('Type 2 TL431'!$F$15/N34)^2))/(SQRT(1+(N34/'Type 2 TL431'!$F$16)^2)))</f>
        <v>64.581369442945544</v>
      </c>
      <c r="P34">
        <f>(PI()-ATAN('Type 2 TL431'!$F$15/N34)-ATAN(N34/'Type 2 TL431'!$F$16))*180/PI()</f>
        <v>90.446301790682</v>
      </c>
    </row>
    <row r="35" spans="6:16" x14ac:dyDescent="0.25">
      <c r="F35">
        <f t="shared" si="4"/>
        <v>25</v>
      </c>
      <c r="G35">
        <f t="shared" si="0"/>
        <v>17.782794100389193</v>
      </c>
      <c r="H35">
        <f t="shared" si="1"/>
        <v>177.82794100389191</v>
      </c>
      <c r="I35">
        <f t="shared" si="2"/>
        <v>1778.2794100389192</v>
      </c>
      <c r="J35">
        <f t="shared" si="3"/>
        <v>17782.794100389194</v>
      </c>
      <c r="N35">
        <v>17.782794100389193</v>
      </c>
      <c r="O35">
        <f>20*LOG('Type 2 TL431'!$C$11*(SQRT(1+('Type 2 TL431'!$F$15/N35)^2))/(SQRT(1+(N35/'Type 2 TL431'!$F$16)^2)))</f>
        <v>64.381386087066403</v>
      </c>
      <c r="P35">
        <f>(PI()-ATAN('Type 2 TL431'!$F$15/N35)-ATAN(N35/'Type 2 TL431'!$F$16))*180/PI()</f>
        <v>90.456696799553427</v>
      </c>
    </row>
    <row r="36" spans="6:16" x14ac:dyDescent="0.25">
      <c r="F36">
        <f t="shared" si="4"/>
        <v>26</v>
      </c>
      <c r="G36">
        <f t="shared" si="0"/>
        <v>18.197008586099795</v>
      </c>
      <c r="H36">
        <f t="shared" si="1"/>
        <v>181.97008586099795</v>
      </c>
      <c r="I36">
        <f t="shared" si="2"/>
        <v>1819.7008586099794</v>
      </c>
      <c r="J36">
        <f t="shared" si="3"/>
        <v>18197.008586099793</v>
      </c>
      <c r="N36">
        <v>18.197008586099795</v>
      </c>
      <c r="O36">
        <f>20*LOG('Type 2 TL431'!$C$11*(SQRT(1+('Type 2 TL431'!$F$15/N36)^2))/(SQRT(1+(N36/'Type 2 TL431'!$F$16)^2)))</f>
        <v>64.181403515529183</v>
      </c>
      <c r="P36">
        <f>(PI()-ATAN('Type 2 TL431'!$F$15/N36)-ATAN(N36/'Type 2 TL431'!$F$16))*180/PI()</f>
        <v>90.467333889562923</v>
      </c>
    </row>
    <row r="37" spans="6:16" x14ac:dyDescent="0.25">
      <c r="F37">
        <f t="shared" si="4"/>
        <v>27</v>
      </c>
      <c r="G37">
        <f t="shared" si="0"/>
        <v>18.620871366628631</v>
      </c>
      <c r="H37">
        <f t="shared" si="1"/>
        <v>186.20871366628631</v>
      </c>
      <c r="I37">
        <f t="shared" si="2"/>
        <v>1862.087136662863</v>
      </c>
      <c r="J37">
        <f t="shared" si="3"/>
        <v>18620.871366628631</v>
      </c>
      <c r="N37">
        <v>18.620871366628631</v>
      </c>
      <c r="O37">
        <f>20*LOG('Type 2 TL431'!$C$11*(SQRT(1+('Type 2 TL431'!$F$15/N37)^2))/(SQRT(1+(N37/'Type 2 TL431'!$F$16)^2)))</f>
        <v>63.98142176529192</v>
      </c>
      <c r="P37">
        <f>(PI()-ATAN('Type 2 TL431'!$F$15/N37)-ATAN(N37/'Type 2 TL431'!$F$16))*180/PI()</f>
        <v>90.478218695948812</v>
      </c>
    </row>
    <row r="38" spans="6:16" x14ac:dyDescent="0.25">
      <c r="F38">
        <f t="shared" si="4"/>
        <v>28</v>
      </c>
      <c r="G38">
        <f t="shared" si="0"/>
        <v>19.054607179632423</v>
      </c>
      <c r="H38">
        <f t="shared" si="1"/>
        <v>190.54607179632424</v>
      </c>
      <c r="I38">
        <f t="shared" si="2"/>
        <v>1905.4607179632424</v>
      </c>
      <c r="J38">
        <f t="shared" si="3"/>
        <v>19054.607179632425</v>
      </c>
      <c r="N38">
        <v>19.054607179632423</v>
      </c>
      <c r="O38">
        <f>20*LOG('Type 2 TL431'!$C$11*(SQRT(1+('Type 2 TL431'!$F$15/N38)^2))/(SQRT(1+(N38/'Type 2 TL431'!$F$16)^2)))</f>
        <v>63.781440875053725</v>
      </c>
      <c r="P38">
        <f>(PI()-ATAN('Type 2 TL431'!$F$15/N38)-ATAN(N38/'Type 2 TL431'!$F$16))*180/PI()</f>
        <v>90.489356984956757</v>
      </c>
    </row>
    <row r="39" spans="6:16" x14ac:dyDescent="0.25">
      <c r="F39">
        <f t="shared" si="4"/>
        <v>29</v>
      </c>
      <c r="G39">
        <f t="shared" si="0"/>
        <v>19.498445997580404</v>
      </c>
      <c r="H39">
        <f t="shared" si="1"/>
        <v>194.98445997580404</v>
      </c>
      <c r="I39">
        <f t="shared" si="2"/>
        <v>1949.8445997580404</v>
      </c>
      <c r="J39">
        <f t="shared" si="3"/>
        <v>19498.445997580406</v>
      </c>
      <c r="N39">
        <v>19.498445997580404</v>
      </c>
      <c r="O39">
        <f>20*LOG('Type 2 TL431'!$C$11*(SQRT(1+('Type 2 TL431'!$F$15/N39)^2))/(SQRT(1+(N39/'Type 2 TL431'!$F$16)^2)))</f>
        <v>63.581460885336838</v>
      </c>
      <c r="P39">
        <f>(PI()-ATAN('Type 2 TL431'!$F$15/N39)-ATAN(N39/'Type 2 TL431'!$F$16))*180/PI()</f>
        <v>90.500754656873113</v>
      </c>
    </row>
    <row r="40" spans="6:16" x14ac:dyDescent="0.25">
      <c r="F40">
        <f t="shared" si="4"/>
        <v>30</v>
      </c>
      <c r="G40">
        <f t="shared" si="0"/>
        <v>19.952623149688744</v>
      </c>
      <c r="H40">
        <f t="shared" si="1"/>
        <v>199.52623149688745</v>
      </c>
      <c r="I40">
        <f t="shared" si="2"/>
        <v>1995.2623149688743</v>
      </c>
      <c r="J40">
        <f t="shared" si="3"/>
        <v>19952.623149688745</v>
      </c>
      <c r="N40">
        <v>19.952623149688744</v>
      </c>
      <c r="O40">
        <f>20*LOG('Type 2 TL431'!$C$11*(SQRT(1+('Type 2 TL431'!$F$15/N40)^2))/(SQRT(1+(N40/'Type 2 TL431'!$F$16)^2)))</f>
        <v>63.381481838572455</v>
      </c>
      <c r="P40">
        <f>(PI()-ATAN('Type 2 TL431'!$F$15/N40)-ATAN(N40/'Type 2 TL431'!$F$16))*180/PI()</f>
        <v>90.512417749127607</v>
      </c>
    </row>
    <row r="41" spans="6:16" x14ac:dyDescent="0.25">
      <c r="F41">
        <f t="shared" si="4"/>
        <v>31</v>
      </c>
      <c r="G41">
        <f t="shared" si="0"/>
        <v>20.417379446695239</v>
      </c>
      <c r="H41">
        <f t="shared" si="1"/>
        <v>204.17379446695239</v>
      </c>
      <c r="I41">
        <f t="shared" si="2"/>
        <v>2041.7379446695238</v>
      </c>
      <c r="J41">
        <f t="shared" si="3"/>
        <v>20417.379446695239</v>
      </c>
      <c r="N41">
        <v>20.417379446695239</v>
      </c>
      <c r="O41">
        <f>20*LOG('Type 2 TL431'!$C$11*(SQRT(1+('Type 2 TL431'!$F$15/N41)^2))/(SQRT(1+(N41/'Type 2 TL431'!$F$16)^2)))</f>
        <v>63.181503779190614</v>
      </c>
      <c r="P41">
        <f>(PI()-ATAN('Type 2 TL431'!$F$15/N41)-ATAN(N41/'Type 2 TL431'!$F$16))*180/PI()</f>
        <v>90.524352439467052</v>
      </c>
    </row>
    <row r="42" spans="6:16" x14ac:dyDescent="0.25">
      <c r="F42">
        <f t="shared" si="4"/>
        <v>32</v>
      </c>
      <c r="G42">
        <f t="shared" si="0"/>
        <v>20.892961308540336</v>
      </c>
      <c r="H42">
        <f t="shared" si="1"/>
        <v>208.92961308540333</v>
      </c>
      <c r="I42">
        <f t="shared" si="2"/>
        <v>2089.2961308540334</v>
      </c>
      <c r="J42">
        <f t="shared" si="3"/>
        <v>20892.961308540333</v>
      </c>
      <c r="N42">
        <v>20.892961308540336</v>
      </c>
      <c r="O42">
        <f>20*LOG('Type 2 TL431'!$C$11*(SQRT(1+('Type 2 TL431'!$F$15/N42)^2))/(SQRT(1+(N42/'Type 2 TL431'!$F$16)^2)))</f>
        <v>62.98152675371432</v>
      </c>
      <c r="P42">
        <f>(PI()-ATAN('Type 2 TL431'!$F$15/N42)-ATAN(N42/'Type 2 TL431'!$F$16))*180/PI()</f>
        <v>90.536565049201315</v>
      </c>
    </row>
    <row r="43" spans="6:16" x14ac:dyDescent="0.25">
      <c r="F43">
        <f t="shared" si="4"/>
        <v>33</v>
      </c>
      <c r="G43">
        <f t="shared" si="0"/>
        <v>21.37962089502226</v>
      </c>
      <c r="H43">
        <f t="shared" si="1"/>
        <v>213.79620895022259</v>
      </c>
      <c r="I43">
        <f t="shared" si="2"/>
        <v>2137.9620895022258</v>
      </c>
      <c r="J43">
        <f t="shared" si="3"/>
        <v>21379.620895022261</v>
      </c>
      <c r="N43">
        <v>21.37962089502226</v>
      </c>
      <c r="O43">
        <f>20*LOG('Type 2 TL431'!$C$11*(SQRT(1+('Type 2 TL431'!$F$15/N43)^2))/(SQRT(1+(N43/'Type 2 TL431'!$F$16)^2)))</f>
        <v>62.781550810858072</v>
      </c>
      <c r="P43">
        <f>(PI()-ATAN('Type 2 TL431'!$F$15/N43)-ATAN(N43/'Type 2 TL431'!$F$16))*180/PI()</f>
        <v>90.549062046523389</v>
      </c>
    </row>
    <row r="44" spans="6:16" x14ac:dyDescent="0.25">
      <c r="F44">
        <f t="shared" si="4"/>
        <v>34</v>
      </c>
      <c r="G44">
        <f t="shared" si="0"/>
        <v>21.87761623949546</v>
      </c>
      <c r="H44">
        <f t="shared" si="1"/>
        <v>218.77616239495458</v>
      </c>
      <c r="I44">
        <f t="shared" si="2"/>
        <v>2187.761623949546</v>
      </c>
      <c r="J44">
        <f t="shared" si="3"/>
        <v>21877.616239495459</v>
      </c>
      <c r="N44">
        <v>21.87761623949546</v>
      </c>
      <c r="O44">
        <f>20*LOG('Type 2 TL431'!$C$11*(SQRT(1+('Type 2 TL431'!$F$15/N44)^2))/(SQRT(1+(N44/'Type 2 TL431'!$F$16)^2)))</f>
        <v>62.581576001631085</v>
      </c>
      <c r="P44">
        <f>(PI()-ATAN('Type 2 TL431'!$F$15/N44)-ATAN(N44/'Type 2 TL431'!$F$16))*180/PI()</f>
        <v>90.561850049905118</v>
      </c>
    </row>
    <row r="45" spans="6:16" x14ac:dyDescent="0.25">
      <c r="F45">
        <f t="shared" si="4"/>
        <v>35</v>
      </c>
      <c r="G45">
        <f t="shared" si="0"/>
        <v>22.387211385683329</v>
      </c>
      <c r="H45">
        <f t="shared" si="1"/>
        <v>223.87211385683327</v>
      </c>
      <c r="I45">
        <f t="shared" si="2"/>
        <v>2238.7211385683327</v>
      </c>
      <c r="J45">
        <f t="shared" si="3"/>
        <v>22387.211385683328</v>
      </c>
      <c r="N45">
        <v>22.387211385683329</v>
      </c>
      <c r="O45">
        <f>20*LOG('Type 2 TL431'!$C$11*(SQRT(1+('Type 2 TL431'!$F$15/N45)^2))/(SQRT(1+(N45/'Type 2 TL431'!$F$16)^2)))</f>
        <v>62.381602379445276</v>
      </c>
      <c r="P45">
        <f>(PI()-ATAN('Type 2 TL431'!$F$15/N45)-ATAN(N45/'Type 2 TL431'!$F$16))*180/PI()</f>
        <v>90.57493583156996</v>
      </c>
    </row>
    <row r="46" spans="6:16" x14ac:dyDescent="0.25">
      <c r="F46">
        <f t="shared" si="4"/>
        <v>36</v>
      </c>
      <c r="G46">
        <f t="shared" si="0"/>
        <v>22.908676527677656</v>
      </c>
      <c r="H46">
        <f t="shared" si="1"/>
        <v>229.08676527677656</v>
      </c>
      <c r="I46">
        <f t="shared" si="2"/>
        <v>2290.8676527677658</v>
      </c>
      <c r="J46">
        <f t="shared" si="3"/>
        <v>22908.676527677657</v>
      </c>
      <c r="N46">
        <v>22.908676527677656</v>
      </c>
      <c r="O46">
        <f>20*LOG('Type 2 TL431'!$C$11*(SQRT(1+('Type 2 TL431'!$F$15/N46)^2))/(SQRT(1+(N46/'Type 2 TL431'!$F$16)^2)))</f>
        <v>62.181630000228424</v>
      </c>
      <c r="P46">
        <f>(PI()-ATAN('Type 2 TL431'!$F$15/N46)-ATAN(N46/'Type 2 TL431'!$F$16))*180/PI()</f>
        <v>90.588326321045173</v>
      </c>
    </row>
    <row r="47" spans="6:16" x14ac:dyDescent="0.25">
      <c r="F47">
        <f t="shared" si="4"/>
        <v>37</v>
      </c>
      <c r="G47">
        <f t="shared" si="0"/>
        <v>23.442288153199144</v>
      </c>
      <c r="H47">
        <f t="shared" si="1"/>
        <v>234.42288153199144</v>
      </c>
      <c r="I47">
        <f t="shared" si="2"/>
        <v>2344.2288153199142</v>
      </c>
      <c r="J47">
        <f t="shared" si="3"/>
        <v>23442.288153199144</v>
      </c>
      <c r="N47">
        <v>23.442288153199144</v>
      </c>
      <c r="O47">
        <f>20*LOG('Type 2 TL431'!$C$11*(SQRT(1+('Type 2 TL431'!$F$15/N47)^2))/(SQRT(1+(N47/'Type 2 TL431'!$F$16)^2)))</f>
        <v>61.981658922542564</v>
      </c>
      <c r="P47">
        <f>(PI()-ATAN('Type 2 TL431'!$F$15/N47)-ATAN(N47/'Type 2 TL431'!$F$16))*180/PI()</f>
        <v>90.602028608793987</v>
      </c>
    </row>
    <row r="48" spans="6:16" x14ac:dyDescent="0.25">
      <c r="F48">
        <f t="shared" si="4"/>
        <v>38</v>
      </c>
      <c r="G48">
        <f t="shared" si="0"/>
        <v>23.988329190194825</v>
      </c>
      <c r="H48">
        <f t="shared" si="1"/>
        <v>239.88329190194824</v>
      </c>
      <c r="I48">
        <f t="shared" si="2"/>
        <v>2398.8329190194822</v>
      </c>
      <c r="J48">
        <f t="shared" si="3"/>
        <v>23988.329190194825</v>
      </c>
      <c r="N48">
        <v>23.988329190194825</v>
      </c>
      <c r="O48">
        <f>20*LOG('Type 2 TL431'!$C$11*(SQRT(1+('Type 2 TL431'!$F$15/N48)^2))/(SQRT(1+(N48/'Type 2 TL431'!$F$16)^2)))</f>
        <v>61.78168920770802</v>
      </c>
      <c r="P48">
        <f>(PI()-ATAN('Type 2 TL431'!$F$15/N48)-ATAN(N48/'Type 2 TL431'!$F$16))*180/PI()</f>
        <v>90.61604994993067</v>
      </c>
    </row>
    <row r="49" spans="6:16" x14ac:dyDescent="0.25">
      <c r="F49">
        <f t="shared" si="4"/>
        <v>39</v>
      </c>
      <c r="G49">
        <f t="shared" si="0"/>
        <v>24.547089156850216</v>
      </c>
      <c r="H49">
        <f t="shared" si="1"/>
        <v>245.47089156850217</v>
      </c>
      <c r="I49">
        <f t="shared" si="2"/>
        <v>2454.7089156850216</v>
      </c>
      <c r="J49">
        <f t="shared" si="3"/>
        <v>24547.089156850216</v>
      </c>
      <c r="N49">
        <v>24.547089156850216</v>
      </c>
      <c r="O49">
        <f>20*LOG('Type 2 TL431'!$C$11*(SQRT(1+('Type 2 TL431'!$F$15/N49)^2))/(SQRT(1+(N49/'Type 2 TL431'!$F$16)^2)))</f>
        <v>61.581720919933218</v>
      </c>
      <c r="P49">
        <f>(PI()-ATAN('Type 2 TL431'!$F$15/N49)-ATAN(N49/'Type 2 TL431'!$F$16))*180/PI()</f>
        <v>90.630397768019364</v>
      </c>
    </row>
    <row r="50" spans="6:16" x14ac:dyDescent="0.25">
      <c r="F50">
        <f t="shared" si="4"/>
        <v>40</v>
      </c>
      <c r="G50">
        <f t="shared" si="0"/>
        <v>25.118864315095713</v>
      </c>
      <c r="H50">
        <f t="shared" si="1"/>
        <v>251.18864315095712</v>
      </c>
      <c r="I50">
        <f t="shared" si="2"/>
        <v>2511.8864315095711</v>
      </c>
      <c r="J50">
        <f t="shared" si="3"/>
        <v>25118.864315095714</v>
      </c>
      <c r="N50">
        <v>25.118864315095713</v>
      </c>
      <c r="O50">
        <f>20*LOG('Type 2 TL431'!$C$11*(SQRT(1+('Type 2 TL431'!$F$15/N50)^2))/(SQRT(1+(N50/'Type 2 TL431'!$F$16)^2)))</f>
        <v>61.38175412645063</v>
      </c>
      <c r="P50">
        <f>(PI()-ATAN('Type 2 TL431'!$F$15/N50)-ATAN(N50/'Type 2 TL431'!$F$16))*180/PI()</f>
        <v>90.645079658958991</v>
      </c>
    </row>
    <row r="51" spans="6:16" x14ac:dyDescent="0.25">
      <c r="F51">
        <f t="shared" si="4"/>
        <v>41</v>
      </c>
      <c r="G51">
        <f t="shared" si="0"/>
        <v>25.703957827688548</v>
      </c>
      <c r="H51">
        <f t="shared" si="1"/>
        <v>257.03957827688544</v>
      </c>
      <c r="I51">
        <f t="shared" si="2"/>
        <v>2570.3957827688546</v>
      </c>
      <c r="J51">
        <f t="shared" si="3"/>
        <v>25703.957827688548</v>
      </c>
      <c r="N51">
        <v>25.703957827688548</v>
      </c>
      <c r="O51">
        <f>20*LOG('Type 2 TL431'!$C$11*(SQRT(1+('Type 2 TL431'!$F$15/N51)^2))/(SQRT(1+(N51/'Type 2 TL431'!$F$16)^2)))</f>
        <v>61.181788897659118</v>
      </c>
      <c r="P51">
        <f>(PI()-ATAN('Type 2 TL431'!$F$15/N51)-ATAN(N51/'Type 2 TL431'!$F$16))*180/PI()</f>
        <v>90.660103394955897</v>
      </c>
    </row>
    <row r="52" spans="6:16" x14ac:dyDescent="0.25">
      <c r="F52">
        <f t="shared" si="4"/>
        <v>42</v>
      </c>
      <c r="G52">
        <f t="shared" si="0"/>
        <v>26.302679918953721</v>
      </c>
      <c r="H52">
        <f t="shared" si="1"/>
        <v>263.0267991895372</v>
      </c>
      <c r="I52">
        <f t="shared" si="2"/>
        <v>2630.2679918953718</v>
      </c>
      <c r="J52">
        <f t="shared" si="3"/>
        <v>26302.67991895372</v>
      </c>
      <c r="N52">
        <v>26.302679918953721</v>
      </c>
      <c r="O52">
        <f>20*LOG('Type 2 TL431'!$C$11*(SQRT(1+('Type 2 TL431'!$F$15/N52)^2))/(SQRT(1+(N52/'Type 2 TL431'!$F$16)^2)))</f>
        <v>60.981825307272899</v>
      </c>
      <c r="P52">
        <f>(PI()-ATAN('Type 2 TL431'!$F$15/N52)-ATAN(N52/'Type 2 TL431'!$F$16))*180/PI()</f>
        <v>90.675476928585908</v>
      </c>
    </row>
    <row r="53" spans="6:16" x14ac:dyDescent="0.25">
      <c r="F53">
        <f t="shared" si="4"/>
        <v>43</v>
      </c>
      <c r="G53">
        <f t="shared" si="0"/>
        <v>26.915348039269055</v>
      </c>
      <c r="H53">
        <f t="shared" si="1"/>
        <v>269.15348039269054</v>
      </c>
      <c r="I53">
        <f t="shared" si="2"/>
        <v>2691.5348039269052</v>
      </c>
      <c r="J53">
        <f t="shared" si="3"/>
        <v>26915.348039269054</v>
      </c>
      <c r="N53">
        <v>26.915348039269055</v>
      </c>
      <c r="O53">
        <f>20*LOG('Type 2 TL431'!$C$11*(SQRT(1+('Type 2 TL431'!$F$15/N53)^2))/(SQRT(1+(N53/'Type 2 TL431'!$F$16)^2)))</f>
        <v>60.781863432477635</v>
      </c>
      <c r="P53">
        <f>(PI()-ATAN('Type 2 TL431'!$F$15/N53)-ATAN(N53/'Type 2 TL431'!$F$16))*180/PI()</f>
        <v>90.691208396947886</v>
      </c>
    </row>
    <row r="54" spans="6:16" x14ac:dyDescent="0.25">
      <c r="F54">
        <f t="shared" si="4"/>
        <v>44</v>
      </c>
      <c r="G54">
        <f t="shared" si="0"/>
        <v>27.542287033381555</v>
      </c>
      <c r="H54">
        <f t="shared" si="1"/>
        <v>275.42287033381558</v>
      </c>
      <c r="I54">
        <f t="shared" si="2"/>
        <v>2754.2287033381558</v>
      </c>
      <c r="J54">
        <f t="shared" si="3"/>
        <v>27542.287033381555</v>
      </c>
      <c r="N54">
        <v>27.542287033381555</v>
      </c>
      <c r="O54">
        <f>20*LOG('Type 2 TL431'!$C$11*(SQRT(1+('Type 2 TL431'!$F$15/N54)^2))/(SQRT(1+(N54/'Type 2 TL431'!$F$16)^2)))</f>
        <v>60.581903354093697</v>
      </c>
      <c r="P54">
        <f>(PI()-ATAN('Type 2 TL431'!$F$15/N54)-ATAN(N54/'Type 2 TL431'!$F$16))*180/PI()</f>
        <v>90.707306125910705</v>
      </c>
    </row>
    <row r="55" spans="6:16" x14ac:dyDescent="0.25">
      <c r="F55">
        <f t="shared" si="4"/>
        <v>45</v>
      </c>
      <c r="G55">
        <f t="shared" si="0"/>
        <v>28.183829312644427</v>
      </c>
      <c r="H55">
        <f t="shared" si="1"/>
        <v>281.83829312644428</v>
      </c>
      <c r="I55">
        <f t="shared" si="2"/>
        <v>2818.3829312644425</v>
      </c>
      <c r="J55">
        <f t="shared" si="3"/>
        <v>28183.829312644426</v>
      </c>
      <c r="N55">
        <v>28.183829312644427</v>
      </c>
      <c r="O55">
        <f>20*LOG('Type 2 TL431'!$C$11*(SQRT(1+('Type 2 TL431'!$F$15/N55)^2))/(SQRT(1+(N55/'Type 2 TL431'!$F$16)^2)))</f>
        <v>60.381945156747236</v>
      </c>
      <c r="P55">
        <f>(PI()-ATAN('Type 2 TL431'!$F$15/N55)-ATAN(N55/'Type 2 TL431'!$F$16))*180/PI()</f>
        <v>90.723778634455371</v>
      </c>
    </row>
    <row r="56" spans="6:16" x14ac:dyDescent="0.25">
      <c r="F56">
        <f t="shared" si="4"/>
        <v>46</v>
      </c>
      <c r="G56">
        <f t="shared" si="0"/>
        <v>28.840315031265945</v>
      </c>
      <c r="H56">
        <f t="shared" si="1"/>
        <v>288.40315031265942</v>
      </c>
      <c r="I56">
        <f t="shared" si="2"/>
        <v>2884.0315031265945</v>
      </c>
      <c r="J56">
        <f t="shared" si="3"/>
        <v>28840.315031265945</v>
      </c>
      <c r="N56">
        <v>28.840315031265945</v>
      </c>
      <c r="O56">
        <f>20*LOG('Type 2 TL431'!$C$11*(SQRT(1+('Type 2 TL431'!$F$15/N56)^2))/(SQRT(1+(N56/'Type 2 TL431'!$F$16)^2)))</f>
        <v>60.181988929049261</v>
      </c>
      <c r="P56">
        <f>(PI()-ATAN('Type 2 TL431'!$F$15/N56)-ATAN(N56/'Type 2 TL431'!$F$16))*180/PI()</f>
        <v>90.740634639114489</v>
      </c>
    </row>
    <row r="57" spans="6:16" x14ac:dyDescent="0.25">
      <c r="F57">
        <f t="shared" si="4"/>
        <v>47</v>
      </c>
      <c r="G57">
        <f t="shared" si="0"/>
        <v>29.512092266663732</v>
      </c>
      <c r="H57">
        <f t="shared" si="1"/>
        <v>295.12092266663734</v>
      </c>
      <c r="I57">
        <f t="shared" si="2"/>
        <v>2951.2092266663731</v>
      </c>
      <c r="J57">
        <f t="shared" si="3"/>
        <v>29512.092266663731</v>
      </c>
      <c r="N57">
        <v>29.512092266663732</v>
      </c>
      <c r="O57">
        <f>20*LOG('Type 2 TL431'!$C$11*(SQRT(1+('Type 2 TL431'!$F$15/N57)^2))/(SQRT(1+(N57/'Type 2 TL431'!$F$16)^2)))</f>
        <v>59.982034763783048</v>
      </c>
      <c r="P57">
        <f>(PI()-ATAN('Type 2 TL431'!$F$15/N57)-ATAN(N57/'Type 2 TL431'!$F$16))*180/PI()</f>
        <v>90.757883058510842</v>
      </c>
    </row>
    <row r="58" spans="6:16" x14ac:dyDescent="0.25">
      <c r="F58">
        <f t="shared" si="4"/>
        <v>48</v>
      </c>
      <c r="G58">
        <f t="shared" si="0"/>
        <v>30.199517204020033</v>
      </c>
      <c r="H58">
        <f t="shared" si="1"/>
        <v>301.99517204020032</v>
      </c>
      <c r="I58">
        <f t="shared" si="2"/>
        <v>3019.951720402003</v>
      </c>
      <c r="J58">
        <f t="shared" si="3"/>
        <v>30199.51720402003</v>
      </c>
      <c r="N58">
        <v>30.199517204020033</v>
      </c>
      <c r="O58">
        <f>20*LOG('Type 2 TL431'!$C$11*(SQRT(1+('Type 2 TL431'!$F$15/N58)^2))/(SQRT(1+(N58/'Type 2 TL431'!$F$16)^2)))</f>
        <v>59.782082758100437</v>
      </c>
      <c r="P58">
        <f>(PI()-ATAN('Type 2 TL431'!$F$15/N58)-ATAN(N58/'Type 2 TL431'!$F$16))*180/PI()</f>
        <v>90.775533017997148</v>
      </c>
    </row>
    <row r="59" spans="6:16" x14ac:dyDescent="0.25">
      <c r="F59">
        <f t="shared" si="4"/>
        <v>49</v>
      </c>
      <c r="G59">
        <f t="shared" si="0"/>
        <v>30.902954325135774</v>
      </c>
      <c r="H59">
        <f t="shared" si="1"/>
        <v>309.02954325135772</v>
      </c>
      <c r="I59">
        <f t="shared" si="2"/>
        <v>3090.295432513577</v>
      </c>
      <c r="J59">
        <f t="shared" si="3"/>
        <v>30902.954325135772</v>
      </c>
      <c r="N59">
        <v>30.902954325135774</v>
      </c>
      <c r="O59">
        <f>20*LOG('Type 2 TL431'!$C$11*(SQRT(1+('Type 2 TL431'!$F$15/N59)^2))/(SQRT(1+(N59/'Type 2 TL431'!$F$16)^2)))</f>
        <v>59.582133013727287</v>
      </c>
      <c r="P59">
        <f>(PI()-ATAN('Type 2 TL431'!$F$15/N59)-ATAN(N59/'Type 2 TL431'!$F$16))*180/PI()</f>
        <v>90.793593854399234</v>
      </c>
    </row>
    <row r="60" spans="6:16" x14ac:dyDescent="0.25">
      <c r="F60">
        <f t="shared" si="4"/>
        <v>50</v>
      </c>
      <c r="G60">
        <f t="shared" si="0"/>
        <v>31.622776601683654</v>
      </c>
      <c r="H60">
        <f t="shared" si="1"/>
        <v>316.22776601683654</v>
      </c>
      <c r="I60">
        <f t="shared" si="2"/>
        <v>3162.2776601683654</v>
      </c>
      <c r="J60">
        <f t="shared" si="3"/>
        <v>31622.776601683654</v>
      </c>
      <c r="N60">
        <v>31.622776601683654</v>
      </c>
      <c r="O60">
        <f>20*LOG('Type 2 TL431'!$C$11*(SQRT(1+('Type 2 TL431'!$F$15/N60)^2))/(SQRT(1+(N60/'Type 2 TL431'!$F$16)^2)))</f>
        <v>59.382185637178623</v>
      </c>
      <c r="P60">
        <f>(PI()-ATAN('Type 2 TL431'!$F$15/N60)-ATAN(N60/'Type 2 TL431'!$F$16))*180/PI()</f>
        <v>90.812075120864463</v>
      </c>
    </row>
    <row r="61" spans="6:16" x14ac:dyDescent="0.25">
      <c r="F61">
        <f t="shared" si="4"/>
        <v>51</v>
      </c>
      <c r="G61">
        <f t="shared" si="0"/>
        <v>32.359365692962683</v>
      </c>
      <c r="H61">
        <f t="shared" si="1"/>
        <v>323.59365692962683</v>
      </c>
      <c r="I61">
        <f t="shared" si="2"/>
        <v>3235.9365692962679</v>
      </c>
      <c r="J61">
        <f t="shared" si="3"/>
        <v>32359.365692962681</v>
      </c>
      <c r="N61">
        <v>32.359365692962683</v>
      </c>
      <c r="O61">
        <f>20*LOG('Type 2 TL431'!$C$11*(SQRT(1+('Type 2 TL431'!$F$15/N61)^2))/(SQRT(1+(N61/'Type 2 TL431'!$F$16)^2)))</f>
        <v>59.182240739983889</v>
      </c>
      <c r="P61">
        <f>(PI()-ATAN('Type 2 TL431'!$F$15/N61)-ATAN(N61/'Type 2 TL431'!$F$16))*180/PI()</f>
        <v>90.830986591817464</v>
      </c>
    </row>
    <row r="62" spans="6:16" x14ac:dyDescent="0.25">
      <c r="F62">
        <f t="shared" si="4"/>
        <v>52</v>
      </c>
      <c r="G62">
        <f t="shared" si="0"/>
        <v>33.113112148258956</v>
      </c>
      <c r="H62">
        <f t="shared" si="1"/>
        <v>331.13112148258955</v>
      </c>
      <c r="I62">
        <f t="shared" si="2"/>
        <v>3311.3112148258956</v>
      </c>
      <c r="J62">
        <f t="shared" si="3"/>
        <v>33113.112148258959</v>
      </c>
      <c r="N62">
        <v>33.113112148258956</v>
      </c>
      <c r="O62">
        <f>20*LOG('Type 2 TL431'!$C$11*(SQRT(1+('Type 2 TL431'!$F$15/N62)^2))/(SQRT(1+(N62/'Type 2 TL431'!$F$16)^2)))</f>
        <v>58.982298438922662</v>
      </c>
      <c r="P62">
        <f>(PI()-ATAN('Type 2 TL431'!$F$15/N62)-ATAN(N62/'Type 2 TL431'!$F$16))*180/PI()</f>
        <v>90.850338268025524</v>
      </c>
    </row>
    <row r="63" spans="6:16" x14ac:dyDescent="0.25">
      <c r="F63">
        <f t="shared" si="4"/>
        <v>53</v>
      </c>
      <c r="G63">
        <f t="shared" si="0"/>
        <v>33.884415613920098</v>
      </c>
      <c r="H63">
        <f t="shared" si="1"/>
        <v>338.84415613920095</v>
      </c>
      <c r="I63">
        <f t="shared" si="2"/>
        <v>3388.4415613920096</v>
      </c>
      <c r="J63">
        <f t="shared" si="3"/>
        <v>33884.415613920093</v>
      </c>
      <c r="N63">
        <v>33.884415613920098</v>
      </c>
      <c r="O63">
        <f>20*LOG('Type 2 TL431'!$C$11*(SQRT(1+('Type 2 TL431'!$F$15/N63)^2))/(SQRT(1+(N63/'Type 2 TL431'!$F$16)^2)))</f>
        <v>58.782358856271529</v>
      </c>
      <c r="P63">
        <f>(PI()-ATAN('Type 2 TL431'!$F$15/N63)-ATAN(N63/'Type 2 TL431'!$F$16))*180/PI()</f>
        <v>90.870140381775585</v>
      </c>
    </row>
    <row r="64" spans="6:16" x14ac:dyDescent="0.25">
      <c r="F64">
        <f t="shared" si="4"/>
        <v>54</v>
      </c>
      <c r="G64">
        <f t="shared" si="0"/>
        <v>34.673685045252995</v>
      </c>
      <c r="H64">
        <f t="shared" si="1"/>
        <v>346.73685045252995</v>
      </c>
      <c r="I64">
        <f t="shared" si="2"/>
        <v>3467.3685045252992</v>
      </c>
      <c r="J64">
        <f t="shared" si="3"/>
        <v>34673.685045252991</v>
      </c>
      <c r="N64">
        <v>34.673685045252995</v>
      </c>
      <c r="O64">
        <f>20*LOG('Type 2 TL431'!$C$11*(SQRT(1+('Type 2 TL431'!$F$15/N64)^2))/(SQRT(1+(N64/'Type 2 TL431'!$F$16)^2)))</f>
        <v>58.582422120062574</v>
      </c>
      <c r="P64">
        <f>(PI()-ATAN('Type 2 TL431'!$F$15/N64)-ATAN(N64/'Type 2 TL431'!$F$16))*180/PI()</f>
        <v>90.890403402164878</v>
      </c>
    </row>
    <row r="65" spans="6:16" x14ac:dyDescent="0.25">
      <c r="F65">
        <f t="shared" si="4"/>
        <v>55</v>
      </c>
      <c r="G65">
        <f t="shared" si="0"/>
        <v>35.48133892335737</v>
      </c>
      <c r="H65">
        <f t="shared" si="1"/>
        <v>354.81338923357373</v>
      </c>
      <c r="I65">
        <f t="shared" si="2"/>
        <v>3548.1338923357371</v>
      </c>
      <c r="J65">
        <f t="shared" si="3"/>
        <v>35481.338923357376</v>
      </c>
      <c r="N65">
        <v>35.48133892335737</v>
      </c>
      <c r="O65">
        <f>20*LOG('Type 2 TL431'!$C$11*(SQRT(1+('Type 2 TL431'!$F$15/N65)^2))/(SQRT(1+(N65/'Type 2 TL431'!$F$16)^2)))</f>
        <v>58.382488364353833</v>
      </c>
      <c r="P65">
        <f>(PI()-ATAN('Type 2 TL431'!$F$15/N65)-ATAN(N65/'Type 2 TL431'!$F$16))*180/PI()</f>
        <v>90.91113804050778</v>
      </c>
    </row>
    <row r="66" spans="6:16" x14ac:dyDescent="0.25">
      <c r="F66">
        <f t="shared" si="4"/>
        <v>56</v>
      </c>
      <c r="G66">
        <f t="shared" si="0"/>
        <v>36.30780547700995</v>
      </c>
      <c r="H66">
        <f t="shared" si="1"/>
        <v>363.07805477009953</v>
      </c>
      <c r="I66">
        <f t="shared" si="2"/>
        <v>3630.7805477009952</v>
      </c>
      <c r="J66">
        <f t="shared" si="3"/>
        <v>36307.805477009955</v>
      </c>
      <c r="N66">
        <v>36.30780547700995</v>
      </c>
      <c r="O66">
        <f>20*LOG('Type 2 TL431'!$C$11*(SQRT(1+('Type 2 TL431'!$F$15/N66)^2))/(SQRT(1+(N66/'Type 2 TL431'!$F$16)^2)))</f>
        <v>58.182557729512581</v>
      </c>
      <c r="P66">
        <f>(PI()-ATAN('Type 2 TL431'!$F$15/N66)-ATAN(N66/'Type 2 TL431'!$F$16))*180/PI()</f>
        <v>90.932355255860557</v>
      </c>
    </row>
    <row r="67" spans="6:16" x14ac:dyDescent="0.25">
      <c r="F67">
        <f t="shared" si="4"/>
        <v>57</v>
      </c>
      <c r="G67">
        <f t="shared" si="0"/>
        <v>37.153522909717069</v>
      </c>
      <c r="H67">
        <f t="shared" si="1"/>
        <v>371.53522909717071</v>
      </c>
      <c r="I67">
        <f t="shared" si="2"/>
        <v>3715.3522909717071</v>
      </c>
      <c r="J67">
        <f t="shared" si="3"/>
        <v>37153.522909717067</v>
      </c>
      <c r="N67">
        <v>37.153522909717069</v>
      </c>
      <c r="O67">
        <f>20*LOG('Type 2 TL431'!$C$11*(SQRT(1+('Type 2 TL431'!$F$15/N67)^2))/(SQRT(1+(N67/'Type 2 TL431'!$F$16)^2)))</f>
        <v>57.98263036251182</v>
      </c>
      <c r="P67">
        <f>(PI()-ATAN('Type 2 TL431'!$F$15/N67)-ATAN(N67/'Type 2 TL431'!$F$16))*180/PI()</f>
        <v>90.954066260666593</v>
      </c>
    </row>
    <row r="68" spans="6:16" x14ac:dyDescent="0.25">
      <c r="F68">
        <f t="shared" si="4"/>
        <v>58</v>
      </c>
      <c r="G68">
        <f t="shared" si="0"/>
        <v>38.018939632055925</v>
      </c>
      <c r="H68">
        <f t="shared" si="1"/>
        <v>380.18939632055924</v>
      </c>
      <c r="I68">
        <f t="shared" si="2"/>
        <v>3801.8939632055922</v>
      </c>
      <c r="J68">
        <f t="shared" si="3"/>
        <v>38018.939632055924</v>
      </c>
      <c r="N68">
        <v>38.018939632055925</v>
      </c>
      <c r="O68">
        <f>20*LOG('Type 2 TL431'!$C$11*(SQRT(1+('Type 2 TL431'!$F$15/N68)^2))/(SQRT(1+(N68/'Type 2 TL431'!$F$16)^2)))</f>
        <v>57.782706417240661</v>
      </c>
      <c r="P68">
        <f>(PI()-ATAN('Type 2 TL431'!$F$15/N68)-ATAN(N68/'Type 2 TL431'!$F$16))*180/PI()</f>
        <v>90.976282526524088</v>
      </c>
    </row>
    <row r="69" spans="6:16" x14ac:dyDescent="0.25">
      <c r="F69">
        <f t="shared" si="4"/>
        <v>59</v>
      </c>
      <c r="G69">
        <f t="shared" si="0"/>
        <v>38.904514499427862</v>
      </c>
      <c r="H69">
        <f t="shared" si="1"/>
        <v>389.04514499427859</v>
      </c>
      <c r="I69">
        <f t="shared" si="2"/>
        <v>3890.451449942786</v>
      </c>
      <c r="J69">
        <f t="shared" si="3"/>
        <v>38904.51449942786</v>
      </c>
      <c r="N69">
        <v>38.904514499427862</v>
      </c>
      <c r="O69">
        <f>20*LOG('Type 2 TL431'!$C$11*(SQRT(1+('Type 2 TL431'!$F$15/N69)^2))/(SQRT(1+(N69/'Type 2 TL431'!$F$16)^2)))</f>
        <v>57.582786054829256</v>
      </c>
      <c r="P69">
        <f>(PI()-ATAN('Type 2 TL431'!$F$15/N69)-ATAN(N69/'Type 2 TL431'!$F$16))*180/PI()</f>
        <v>90.999015790078616</v>
      </c>
    </row>
    <row r="70" spans="6:16" x14ac:dyDescent="0.25">
      <c r="F70">
        <f t="shared" si="4"/>
        <v>60</v>
      </c>
      <c r="G70">
        <f t="shared" si="0"/>
        <v>39.810717055349507</v>
      </c>
      <c r="H70">
        <f t="shared" si="1"/>
        <v>398.10717055349511</v>
      </c>
      <c r="I70">
        <f t="shared" si="2"/>
        <v>3981.071705534951</v>
      </c>
      <c r="J70">
        <f t="shared" si="3"/>
        <v>39810.717055349509</v>
      </c>
      <c r="N70">
        <v>39.810717055349507</v>
      </c>
      <c r="O70">
        <f>20*LOG('Type 2 TL431'!$C$11*(SQRT(1+('Type 2 TL431'!$F$15/N70)^2))/(SQRT(1+(N70/'Type 2 TL431'!$F$16)^2)))</f>
        <v>57.382869443988994</v>
      </c>
      <c r="P70">
        <f>(PI()-ATAN('Type 2 TL431'!$F$15/N70)-ATAN(N70/'Type 2 TL431'!$F$16))*180/PI()</f>
        <v>91.022278059042407</v>
      </c>
    </row>
    <row r="71" spans="6:16" x14ac:dyDescent="0.25">
      <c r="F71">
        <f t="shared" si="4"/>
        <v>61</v>
      </c>
      <c r="G71">
        <f t="shared" si="0"/>
        <v>40.738027780411052</v>
      </c>
      <c r="H71">
        <f t="shared" si="1"/>
        <v>407.38027780411051</v>
      </c>
      <c r="I71">
        <f t="shared" si="2"/>
        <v>4073.8027780411048</v>
      </c>
      <c r="J71">
        <f t="shared" si="3"/>
        <v>40738.027780411052</v>
      </c>
      <c r="N71">
        <v>40.738027780411052</v>
      </c>
      <c r="O71">
        <f>20*LOG('Type 2 TL431'!$C$11*(SQRT(1+('Type 2 TL431'!$F$15/N71)^2))/(SQRT(1+(N71/'Type 2 TL431'!$F$16)^2)))</f>
        <v>57.182956761368487</v>
      </c>
      <c r="P71">
        <f>(PI()-ATAN('Type 2 TL431'!$F$15/N71)-ATAN(N71/'Type 2 TL431'!$F$16))*180/PI()</f>
        <v>91.046081618343237</v>
      </c>
    </row>
    <row r="72" spans="6:16" x14ac:dyDescent="0.25">
      <c r="F72">
        <f t="shared" si="4"/>
        <v>62</v>
      </c>
      <c r="G72">
        <f t="shared" si="0"/>
        <v>41.686938347033305</v>
      </c>
      <c r="H72">
        <f t="shared" si="1"/>
        <v>416.86938347033305</v>
      </c>
      <c r="I72">
        <f t="shared" si="2"/>
        <v>4168.693834703331</v>
      </c>
      <c r="J72">
        <f t="shared" si="3"/>
        <v>41686.938347033305</v>
      </c>
      <c r="N72">
        <v>41.686938347033305</v>
      </c>
      <c r="O72">
        <f>20*LOG('Type 2 TL431'!$C$11*(SQRT(1+('Type 2 TL431'!$F$15/N72)^2))/(SQRT(1+(N72/'Type 2 TL431'!$F$16)^2)))</f>
        <v>56.983048191926422</v>
      </c>
      <c r="P72">
        <f>(PI()-ATAN('Type 2 TL431'!$F$15/N72)-ATAN(N72/'Type 2 TL431'!$F$16))*180/PI()</f>
        <v>91.070439036404323</v>
      </c>
    </row>
    <row r="73" spans="6:16" x14ac:dyDescent="0.25">
      <c r="F73">
        <f t="shared" si="4"/>
        <v>63</v>
      </c>
      <c r="G73">
        <f t="shared" si="0"/>
        <v>42.657951880159032</v>
      </c>
      <c r="H73">
        <f t="shared" si="1"/>
        <v>426.57951880159032</v>
      </c>
      <c r="I73">
        <f t="shared" si="2"/>
        <v>4265.7951880159035</v>
      </c>
      <c r="J73">
        <f t="shared" si="3"/>
        <v>42657.951880159031</v>
      </c>
      <c r="N73">
        <v>42.657951880159032</v>
      </c>
      <c r="O73">
        <f>20*LOG('Type 2 TL431'!$C$11*(SQRT(1+('Type 2 TL431'!$F$15/N73)^2))/(SQRT(1+(N73/'Type 2 TL431'!$F$16)^2)))</f>
        <v>56.783143929321618</v>
      </c>
      <c r="P73">
        <f>(PI()-ATAN('Type 2 TL431'!$F$15/N73)-ATAN(N73/'Type 2 TL431'!$F$16))*180/PI()</f>
        <v>91.095363171558105</v>
      </c>
    </row>
    <row r="74" spans="6:16" x14ac:dyDescent="0.25">
      <c r="F74">
        <f t="shared" si="4"/>
        <v>64</v>
      </c>
      <c r="G74">
        <f t="shared" si="0"/>
        <v>43.651583224016342</v>
      </c>
      <c r="H74">
        <f t="shared" si="1"/>
        <v>436.51583224016343</v>
      </c>
      <c r="I74">
        <f t="shared" si="2"/>
        <v>4365.158322401634</v>
      </c>
      <c r="J74">
        <f t="shared" si="3"/>
        <v>43651.583224016344</v>
      </c>
      <c r="N74">
        <v>43.651583224016342</v>
      </c>
      <c r="O74">
        <f>20*LOG('Type 2 TL431'!$C$11*(SQRT(1+('Type 2 TL431'!$F$15/N74)^2))/(SQRT(1+(N74/'Type 2 TL431'!$F$16)^2)))</f>
        <v>56.58324417632155</v>
      </c>
      <c r="P74">
        <f>(PI()-ATAN('Type 2 TL431'!$F$15/N74)-ATAN(N74/'Type 2 TL431'!$F$16))*180/PI()</f>
        <v>91.120867178595987</v>
      </c>
    </row>
    <row r="75" spans="6:16" x14ac:dyDescent="0.25">
      <c r="F75">
        <f t="shared" si="4"/>
        <v>65</v>
      </c>
      <c r="G75">
        <f t="shared" ref="G75:G109" si="5">$G$9*$F$7^F75</f>
        <v>44.668359215096054</v>
      </c>
      <c r="H75">
        <f t="shared" ref="H75:H109" si="6">$H$9*$F$7^F75</f>
        <v>446.68359215096052</v>
      </c>
      <c r="I75">
        <f t="shared" ref="I75:I109" si="7">$I$9*$F$7^F75</f>
        <v>4466.8359215096052</v>
      </c>
      <c r="J75">
        <f t="shared" ref="J75:J109" si="8">$J$9*$F$7^F75</f>
        <v>44668.359215096054</v>
      </c>
      <c r="N75">
        <v>44.668359215096054</v>
      </c>
      <c r="O75">
        <f>20*LOG('Type 2 TL431'!$C$11*(SQRT(1+('Type 2 TL431'!$F$15/N75)^2))/(SQRT(1+(N75/'Type 2 TL431'!$F$16)^2)))</f>
        <v>56.383349145229786</v>
      </c>
      <c r="P75">
        <f>(PI()-ATAN('Type 2 TL431'!$F$15/N75)-ATAN(N75/'Type 2 TL431'!$F$16))*180/PI()</f>
        <v>91.146964515455835</v>
      </c>
    </row>
    <row r="76" spans="6:16" x14ac:dyDescent="0.25">
      <c r="F76">
        <f t="shared" ref="F76:F109" si="9">F75+1</f>
        <v>66</v>
      </c>
      <c r="G76">
        <f t="shared" si="5"/>
        <v>45.708818961487232</v>
      </c>
      <c r="H76">
        <f t="shared" si="6"/>
        <v>457.08818961487231</v>
      </c>
      <c r="I76">
        <f t="shared" si="7"/>
        <v>4570.8818961487232</v>
      </c>
      <c r="J76">
        <f t="shared" si="8"/>
        <v>45708.818961487232</v>
      </c>
      <c r="N76">
        <v>45.708818961487232</v>
      </c>
      <c r="O76">
        <f>20*LOG('Type 2 TL431'!$C$11*(SQRT(1+('Type 2 TL431'!$F$15/N76)^2))/(SQRT(1+(N76/'Type 2 TL431'!$F$16)^2)))</f>
        <v>56.183459058333554</v>
      </c>
      <c r="P76">
        <f>(PI()-ATAN('Type 2 TL431'!$F$15/N76)-ATAN(N76/'Type 2 TL431'!$F$16))*180/PI()</f>
        <v>91.173668950050072</v>
      </c>
    </row>
    <row r="77" spans="6:16" x14ac:dyDescent="0.25">
      <c r="F77">
        <f t="shared" si="9"/>
        <v>67</v>
      </c>
      <c r="G77">
        <f t="shared" si="5"/>
        <v>46.77351412871954</v>
      </c>
      <c r="H77">
        <f t="shared" si="6"/>
        <v>467.7351412871954</v>
      </c>
      <c r="I77">
        <f t="shared" si="7"/>
        <v>4677.3514128719544</v>
      </c>
      <c r="J77">
        <f t="shared" si="8"/>
        <v>46773.514128719544</v>
      </c>
      <c r="N77">
        <v>46.77351412871954</v>
      </c>
      <c r="O77">
        <f>20*LOG('Type 2 TL431'!$C$11*(SQRT(1+('Type 2 TL431'!$F$15/N77)^2))/(SQRT(1+(N77/'Type 2 TL431'!$F$16)^2)))</f>
        <v>55.983574148372085</v>
      </c>
      <c r="P77">
        <f>(PI()-ATAN('Type 2 TL431'!$F$15/N77)-ATAN(N77/'Type 2 TL431'!$F$16))*180/PI()</f>
        <v>91.200994567235867</v>
      </c>
    </row>
    <row r="78" spans="6:16" x14ac:dyDescent="0.25">
      <c r="F78">
        <f t="shared" si="9"/>
        <v>68</v>
      </c>
      <c r="G78">
        <f t="shared" si="5"/>
        <v>47.863009232263536</v>
      </c>
      <c r="H78">
        <f t="shared" si="6"/>
        <v>478.63009232263539</v>
      </c>
      <c r="I78">
        <f t="shared" si="7"/>
        <v>4786.3009232263539</v>
      </c>
      <c r="J78">
        <f t="shared" si="8"/>
        <v>47863.009232263539</v>
      </c>
      <c r="N78">
        <v>47.863009232263536</v>
      </c>
      <c r="O78">
        <f>20*LOG('Type 2 TL431'!$C$11*(SQRT(1+('Type 2 TL431'!$F$15/N78)^2))/(SQRT(1+(N78/'Type 2 TL431'!$F$16)^2)))</f>
        <v>55.783694659026899</v>
      </c>
      <c r="P78">
        <f>(PI()-ATAN('Type 2 TL431'!$F$15/N78)-ATAN(N78/'Type 2 TL431'!$F$16))*180/PI()</f>
        <v>91.228955775930189</v>
      </c>
    </row>
    <row r="79" spans="6:16" x14ac:dyDescent="0.25">
      <c r="F79">
        <f t="shared" si="9"/>
        <v>69</v>
      </c>
      <c r="G79">
        <f t="shared" si="5"/>
        <v>48.977881936844327</v>
      </c>
      <c r="H79">
        <f t="shared" si="6"/>
        <v>489.77881936844324</v>
      </c>
      <c r="I79">
        <f t="shared" si="7"/>
        <v>4897.7881936844324</v>
      </c>
      <c r="J79">
        <f t="shared" si="8"/>
        <v>48977.881936844322</v>
      </c>
      <c r="N79">
        <v>48.977881936844327</v>
      </c>
      <c r="O79">
        <f>20*LOG('Type 2 TL431'!$C$11*(SQRT(1+('Type 2 TL431'!$F$15/N79)^2))/(SQRT(1+(N79/'Type 2 TL431'!$F$16)^2)))</f>
        <v>55.583820845434992</v>
      </c>
      <c r="P79">
        <f>(PI()-ATAN('Type 2 TL431'!$F$15/N79)-ATAN(N79/'Type 2 TL431'!$F$16))*180/PI()</f>
        <v>91.257567316371222</v>
      </c>
    </row>
    <row r="80" spans="6:16" x14ac:dyDescent="0.25">
      <c r="F80">
        <f t="shared" si="9"/>
        <v>70</v>
      </c>
      <c r="G80">
        <f t="shared" si="5"/>
        <v>50.118723362726911</v>
      </c>
      <c r="H80">
        <f t="shared" si="6"/>
        <v>501.18723362726911</v>
      </c>
      <c r="I80">
        <f t="shared" si="7"/>
        <v>5011.8723362726905</v>
      </c>
      <c r="J80">
        <f t="shared" si="8"/>
        <v>50118.723362726909</v>
      </c>
      <c r="N80">
        <v>50.118723362726911</v>
      </c>
      <c r="O80">
        <f>20*LOG('Type 2 TL431'!$C$11*(SQRT(1+('Type 2 TL431'!$F$15/N80)^2))/(SQRT(1+(N80/'Type 2 TL431'!$F$16)^2)))</f>
        <v>55.383952974725901</v>
      </c>
      <c r="P80">
        <f>(PI()-ATAN('Type 2 TL431'!$F$15/N80)-ATAN(N80/'Type 2 TL431'!$F$16))*180/PI()</f>
        <v>91.286844267528792</v>
      </c>
    </row>
    <row r="81" spans="6:16" x14ac:dyDescent="0.25">
      <c r="F81">
        <f t="shared" si="9"/>
        <v>71</v>
      </c>
      <c r="G81">
        <f t="shared" si="5"/>
        <v>51.286138399136156</v>
      </c>
      <c r="H81">
        <f t="shared" si="6"/>
        <v>512.86138399136155</v>
      </c>
      <c r="I81">
        <f t="shared" si="7"/>
        <v>5128.6138399136153</v>
      </c>
      <c r="J81">
        <f t="shared" si="8"/>
        <v>51286.138399136158</v>
      </c>
      <c r="N81">
        <v>51.286138399136156</v>
      </c>
      <c r="O81">
        <f>20*LOG('Type 2 TL431'!$C$11*(SQRT(1+('Type 2 TL431'!$F$15/N81)^2))/(SQRT(1+(N81/'Type 2 TL431'!$F$16)^2)))</f>
        <v>55.18409132658384</v>
      </c>
      <c r="P81">
        <f>(PI()-ATAN('Type 2 TL431'!$F$15/N81)-ATAN(N81/'Type 2 TL431'!$F$16))*180/PI()</f>
        <v>91.316802054665175</v>
      </c>
    </row>
    <row r="82" spans="6:16" x14ac:dyDescent="0.25">
      <c r="F82">
        <f t="shared" si="9"/>
        <v>72</v>
      </c>
      <c r="G82">
        <f t="shared" si="5"/>
        <v>52.480746024976916</v>
      </c>
      <c r="H82">
        <f t="shared" si="6"/>
        <v>524.80746024976918</v>
      </c>
      <c r="I82">
        <f t="shared" si="7"/>
        <v>5248.0746024976916</v>
      </c>
      <c r="J82">
        <f t="shared" si="8"/>
        <v>52480.746024976914</v>
      </c>
      <c r="N82">
        <v>52.480746024976916</v>
      </c>
      <c r="O82">
        <f>20*LOG('Type 2 TL431'!$C$11*(SQRT(1+('Type 2 TL431'!$F$15/N82)^2))/(SQRT(1+(N82/'Type 2 TL431'!$F$16)^2)))</f>
        <v>54.984236193836047</v>
      </c>
      <c r="P82">
        <f>(PI()-ATAN('Type 2 TL431'!$F$15/N82)-ATAN(N82/'Type 2 TL431'!$F$16))*180/PI()</f>
        <v>91.347456457048949</v>
      </c>
    </row>
    <row r="83" spans="6:16" x14ac:dyDescent="0.25">
      <c r="F83">
        <f t="shared" si="9"/>
        <v>73</v>
      </c>
      <c r="G83">
        <f t="shared" si="5"/>
        <v>53.703179637024931</v>
      </c>
      <c r="H83">
        <f t="shared" si="6"/>
        <v>537.03179637024925</v>
      </c>
      <c r="I83">
        <f t="shared" si="7"/>
        <v>5370.3179637024932</v>
      </c>
      <c r="J83">
        <f t="shared" si="8"/>
        <v>53703.179637024929</v>
      </c>
      <c r="N83">
        <v>53.703179637024931</v>
      </c>
      <c r="O83">
        <f>20*LOG('Type 2 TL431'!$C$11*(SQRT(1+('Type 2 TL431'!$F$15/N83)^2))/(SQRT(1+(N83/'Type 2 TL431'!$F$16)^2)))</f>
        <v>54.784387883068526</v>
      </c>
      <c r="P83">
        <f>(PI()-ATAN('Type 2 TL431'!$F$15/N83)-ATAN(N83/'Type 2 TL431'!$F$16))*180/PI()</f>
        <v>91.378823615823094</v>
      </c>
    </row>
    <row r="84" spans="6:16" x14ac:dyDescent="0.25">
      <c r="F84">
        <f t="shared" si="9"/>
        <v>74</v>
      </c>
      <c r="G84">
        <f t="shared" si="5"/>
        <v>54.954087385762094</v>
      </c>
      <c r="H84">
        <f t="shared" si="6"/>
        <v>549.54087385762091</v>
      </c>
      <c r="I84">
        <f t="shared" si="7"/>
        <v>5495.4087385762095</v>
      </c>
      <c r="J84">
        <f t="shared" si="8"/>
        <v>54954.087385762097</v>
      </c>
      <c r="N84">
        <v>54.954087385762094</v>
      </c>
      <c r="O84">
        <f>20*LOG('Type 2 TL431'!$C$11*(SQRT(1+('Type 2 TL431'!$F$15/N84)^2))/(SQRT(1+(N84/'Type 2 TL431'!$F$16)^2)))</f>
        <v>54.584546715270442</v>
      </c>
      <c r="P84">
        <f>(PI()-ATAN('Type 2 TL431'!$F$15/N84)-ATAN(N84/'Type 2 TL431'!$F$16))*180/PI()</f>
        <v>91.41092004202973</v>
      </c>
    </row>
    <row r="85" spans="6:16" x14ac:dyDescent="0.25">
      <c r="F85">
        <f t="shared" si="9"/>
        <v>75</v>
      </c>
      <c r="G85">
        <f t="shared" si="5"/>
        <v>56.234132519034532</v>
      </c>
      <c r="H85">
        <f t="shared" si="6"/>
        <v>562.34132519034529</v>
      </c>
      <c r="I85">
        <f t="shared" si="7"/>
        <v>5623.4132519034529</v>
      </c>
      <c r="J85">
        <f t="shared" si="8"/>
        <v>56234.132519034531</v>
      </c>
      <c r="N85">
        <v>56.234132519034532</v>
      </c>
      <c r="O85">
        <f>20*LOG('Type 2 TL431'!$C$11*(SQRT(1+('Type 2 TL431'!$F$15/N85)^2))/(SQRT(1+(N85/'Type 2 TL431'!$F$16)^2)))</f>
        <v>54.384713026508564</v>
      </c>
      <c r="P85">
        <f>(PI()-ATAN('Type 2 TL431'!$F$15/N85)-ATAN(N85/'Type 2 TL431'!$F$16))*180/PI()</f>
        <v>91.443762624792868</v>
      </c>
    </row>
    <row r="86" spans="6:16" x14ac:dyDescent="0.25">
      <c r="F86">
        <f t="shared" si="9"/>
        <v>76</v>
      </c>
      <c r="G86">
        <f t="shared" si="5"/>
        <v>57.543993733715297</v>
      </c>
      <c r="H86">
        <f t="shared" si="6"/>
        <v>575.43993733715297</v>
      </c>
      <c r="I86">
        <f t="shared" si="7"/>
        <v>5754.3993733715297</v>
      </c>
      <c r="J86">
        <f t="shared" si="8"/>
        <v>57543.993733715295</v>
      </c>
      <c r="N86">
        <v>57.543993733715297</v>
      </c>
      <c r="O86">
        <f>20*LOG('Type 2 TL431'!$C$11*(SQRT(1+('Type 2 TL431'!$F$15/N86)^2))/(SQRT(1+(N86/'Type 2 TL431'!$F$16)^2)))</f>
        <v>54.184887168632933</v>
      </c>
      <c r="P86">
        <f>(PI()-ATAN('Type 2 TL431'!$F$15/N86)-ATAN(N86/'Type 2 TL431'!$F$16))*180/PI()</f>
        <v>91.477368639660952</v>
      </c>
    </row>
    <row r="87" spans="6:16" x14ac:dyDescent="0.25">
      <c r="F87">
        <f t="shared" si="9"/>
        <v>77</v>
      </c>
      <c r="G87">
        <f t="shared" si="5"/>
        <v>58.884365535558494</v>
      </c>
      <c r="H87">
        <f t="shared" si="6"/>
        <v>588.84365535558493</v>
      </c>
      <c r="I87">
        <f t="shared" si="7"/>
        <v>5888.43655355585</v>
      </c>
      <c r="J87">
        <f t="shared" si="8"/>
        <v>58884.3655355585</v>
      </c>
      <c r="N87">
        <v>58.884365535558494</v>
      </c>
      <c r="O87">
        <f>20*LOG('Type 2 TL431'!$C$11*(SQRT(1+('Type 2 TL431'!$F$15/N87)^2))/(SQRT(1+(N87/'Type 2 TL431'!$F$16)^2)))</f>
        <v>53.985069510015478</v>
      </c>
      <c r="P87">
        <f>(PI()-ATAN('Type 2 TL431'!$F$15/N87)-ATAN(N87/'Type 2 TL431'!$F$16))*180/PI()</f>
        <v>91.51175575711072</v>
      </c>
    </row>
    <row r="88" spans="6:16" x14ac:dyDescent="0.25">
      <c r="F88">
        <f t="shared" si="9"/>
        <v>78</v>
      </c>
      <c r="G88">
        <f t="shared" si="5"/>
        <v>60.255958607435353</v>
      </c>
      <c r="H88">
        <f t="shared" si="6"/>
        <v>602.55958607435355</v>
      </c>
      <c r="I88">
        <f t="shared" si="7"/>
        <v>6025.595860743535</v>
      </c>
      <c r="J88">
        <f t="shared" si="8"/>
        <v>60255.95860743535</v>
      </c>
      <c r="N88">
        <v>60.255958607435353</v>
      </c>
      <c r="O88">
        <f>20*LOG('Type 2 TL431'!$C$11*(SQRT(1+('Type 2 TL431'!$F$15/N88)^2))/(SQRT(1+(N88/'Type 2 TL431'!$F$16)^2)))</f>
        <v>53.785260436322844</v>
      </c>
      <c r="P88">
        <f>(PI()-ATAN('Type 2 TL431'!$F$15/N88)-ATAN(N88/'Type 2 TL431'!$F$16))*180/PI()</f>
        <v>91.546942051213762</v>
      </c>
    </row>
    <row r="89" spans="6:16" x14ac:dyDescent="0.25">
      <c r="F89">
        <f t="shared" si="9"/>
        <v>79</v>
      </c>
      <c r="G89">
        <f t="shared" si="5"/>
        <v>61.659500186147781</v>
      </c>
      <c r="H89">
        <f t="shared" si="6"/>
        <v>616.59500186147773</v>
      </c>
      <c r="I89">
        <f t="shared" si="7"/>
        <v>6165.9500186147779</v>
      </c>
      <c r="J89">
        <f t="shared" si="8"/>
        <v>61659.500186147779</v>
      </c>
      <c r="N89">
        <v>61.659500186147781</v>
      </c>
      <c r="O89">
        <f>20*LOG('Type 2 TL431'!$C$11*(SQRT(1+('Type 2 TL431'!$F$15/N89)^2))/(SQRT(1+(N89/'Type 2 TL431'!$F$16)^2)))</f>
        <v>53.585460351325068</v>
      </c>
      <c r="P89">
        <f>(PI()-ATAN('Type 2 TL431'!$F$15/N89)-ATAN(N89/'Type 2 TL431'!$F$16))*180/PI()</f>
        <v>91.582946008467061</v>
      </c>
    </row>
    <row r="90" spans="6:16" x14ac:dyDescent="0.25">
      <c r="F90">
        <f t="shared" si="9"/>
        <v>80</v>
      </c>
      <c r="G90">
        <f t="shared" si="5"/>
        <v>63.095734448018874</v>
      </c>
      <c r="H90">
        <f t="shared" si="6"/>
        <v>630.95734448018868</v>
      </c>
      <c r="I90">
        <f t="shared" si="7"/>
        <v>6309.5734448018875</v>
      </c>
      <c r="J90">
        <f t="shared" si="8"/>
        <v>63095.734448018869</v>
      </c>
      <c r="N90">
        <v>63.095734448018874</v>
      </c>
      <c r="O90">
        <f>20*LOG('Type 2 TL431'!$C$11*(SQRT(1+('Type 2 TL431'!$F$15/N90)^2))/(SQRT(1+(N90/'Type 2 TL431'!$F$16)^2)))</f>
        <v>53.385669677741852</v>
      </c>
      <c r="P90">
        <f>(PI()-ATAN('Type 2 TL431'!$F$15/N90)-ATAN(N90/'Type 2 TL431'!$F$16))*180/PI()</f>
        <v>91.619786536788894</v>
      </c>
    </row>
    <row r="91" spans="6:16" x14ac:dyDescent="0.25">
      <c r="F91">
        <f t="shared" si="9"/>
        <v>81</v>
      </c>
      <c r="G91">
        <f t="shared" si="5"/>
        <v>64.565422903465077</v>
      </c>
      <c r="H91">
        <f t="shared" si="6"/>
        <v>645.65422903465083</v>
      </c>
      <c r="I91">
        <f t="shared" si="7"/>
        <v>6456.5422903465087</v>
      </c>
      <c r="J91">
        <f t="shared" si="8"/>
        <v>64565.422903465085</v>
      </c>
      <c r="N91">
        <v>64.565422903465077</v>
      </c>
      <c r="O91">
        <f>20*LOG('Type 2 TL431'!$C$11*(SQRT(1+('Type 2 TL431'!$F$15/N91)^2))/(SQRT(1+(N91/'Type 2 TL431'!$F$16)^2)))</f>
        <v>53.185888858127903</v>
      </c>
      <c r="P91">
        <f>(PI()-ATAN('Type 2 TL431'!$F$15/N91)-ATAN(N91/'Type 2 TL431'!$F$16))*180/PI()</f>
        <v>91.657482974680519</v>
      </c>
    </row>
    <row r="92" spans="6:16" x14ac:dyDescent="0.25">
      <c r="F92">
        <f t="shared" si="9"/>
        <v>82</v>
      </c>
      <c r="G92">
        <f t="shared" si="5"/>
        <v>66.069344800759112</v>
      </c>
      <c r="H92">
        <f t="shared" si="6"/>
        <v>660.69344800759109</v>
      </c>
      <c r="I92">
        <f t="shared" si="7"/>
        <v>6606.9344800759118</v>
      </c>
      <c r="J92">
        <f t="shared" si="8"/>
        <v>66069.344800759107</v>
      </c>
      <c r="N92">
        <v>66.069344800759112</v>
      </c>
      <c r="O92">
        <f>20*LOG('Type 2 TL431'!$C$11*(SQRT(1+('Type 2 TL431'!$F$15/N92)^2))/(SQRT(1+(N92/'Type 2 TL431'!$F$16)^2)))</f>
        <v>52.986118355799405</v>
      </c>
      <c r="P92">
        <f>(PI()-ATAN('Type 2 TL431'!$F$15/N92)-ATAN(N92/'Type 2 TL431'!$F$16))*180/PI()</f>
        <v>91.696055100554986</v>
      </c>
    </row>
    <row r="93" spans="6:16" x14ac:dyDescent="0.25">
      <c r="F93">
        <f t="shared" si="9"/>
        <v>83</v>
      </c>
      <c r="G93">
        <f t="shared" si="5"/>
        <v>67.608297539197679</v>
      </c>
      <c r="H93">
        <f t="shared" si="6"/>
        <v>676.08297539197679</v>
      </c>
      <c r="I93">
        <f t="shared" si="7"/>
        <v>6760.8297539197674</v>
      </c>
      <c r="J93">
        <f t="shared" si="8"/>
        <v>67608.29753919768</v>
      </c>
      <c r="N93">
        <v>67.608297539197679</v>
      </c>
      <c r="O93">
        <f>20*LOG('Type 2 TL431'!$C$11*(SQRT(1+('Type 2 TL431'!$F$15/N93)^2))/(SQRT(1+(N93/'Type 2 TL431'!$F$16)^2)))</f>
        <v>52.786358655803298</v>
      </c>
      <c r="P93">
        <f>(PI()-ATAN('Type 2 TL431'!$F$15/N93)-ATAN(N93/'Type 2 TL431'!$F$16))*180/PI()</f>
        <v>91.735523142233646</v>
      </c>
    </row>
    <row r="94" spans="6:16" x14ac:dyDescent="0.25">
      <c r="F94">
        <f t="shared" si="9"/>
        <v>84</v>
      </c>
      <c r="G94">
        <f t="shared" si="5"/>
        <v>69.183097091893131</v>
      </c>
      <c r="H94">
        <f t="shared" si="6"/>
        <v>691.83097091893126</v>
      </c>
      <c r="I94">
        <f t="shared" si="7"/>
        <v>6918.3097091893123</v>
      </c>
      <c r="J94">
        <f t="shared" si="8"/>
        <v>69183.097091893127</v>
      </c>
      <c r="N94">
        <v>69.183097091893131</v>
      </c>
      <c r="O94">
        <f>20*LOG('Type 2 TL431'!$C$11*(SQRT(1+('Type 2 TL431'!$F$15/N94)^2))/(SQRT(1+(N94/'Type 2 TL431'!$F$16)^2)))</f>
        <v>52.58661026593127</v>
      </c>
      <c r="P94">
        <f>(PI()-ATAN('Type 2 TL431'!$F$15/N94)-ATAN(N94/'Type 2 TL431'!$F$16))*180/PI()</f>
        <v>91.775907786610105</v>
      </c>
    </row>
    <row r="95" spans="6:16" x14ac:dyDescent="0.25">
      <c r="F95">
        <f t="shared" si="9"/>
        <v>85</v>
      </c>
      <c r="G95">
        <f t="shared" si="5"/>
        <v>70.794578438413254</v>
      </c>
      <c r="H95">
        <f t="shared" si="6"/>
        <v>707.94578438413259</v>
      </c>
      <c r="I95">
        <f t="shared" si="7"/>
        <v>7079.4578438413255</v>
      </c>
      <c r="J95">
        <f t="shared" si="8"/>
        <v>70794.578438413257</v>
      </c>
      <c r="N95">
        <v>70.794578438413254</v>
      </c>
      <c r="O95">
        <f>20*LOG('Type 2 TL431'!$C$11*(SQRT(1+('Type 2 TL431'!$F$15/N95)^2))/(SQRT(1+(N95/'Type 2 TL431'!$F$16)^2)))</f>
        <v>52.386873717780738</v>
      </c>
      <c r="P95">
        <f>(PI()-ATAN('Type 2 TL431'!$F$15/N95)-ATAN(N95/'Type 2 TL431'!$F$16))*180/PI()</f>
        <v>91.817230189482729</v>
      </c>
    </row>
    <row r="96" spans="6:16" x14ac:dyDescent="0.25">
      <c r="F96">
        <f t="shared" si="9"/>
        <v>86</v>
      </c>
      <c r="G96">
        <f t="shared" si="5"/>
        <v>72.443596007498442</v>
      </c>
      <c r="H96">
        <f t="shared" si="6"/>
        <v>724.43596007498434</v>
      </c>
      <c r="I96">
        <f t="shared" si="7"/>
        <v>7244.3596007498436</v>
      </c>
      <c r="J96">
        <f t="shared" si="8"/>
        <v>72443.596007498432</v>
      </c>
      <c r="N96">
        <v>72.443596007498442</v>
      </c>
      <c r="O96">
        <f>20*LOG('Type 2 TL431'!$C$11*(SQRT(1+('Type 2 TL431'!$F$15/N96)^2))/(SQRT(1+(N96/'Type 2 TL431'!$F$16)^2)))</f>
        <v>52.187149567864594</v>
      </c>
      <c r="P96">
        <f>(PI()-ATAN('Type 2 TL431'!$F$15/N96)-ATAN(N96/'Type 2 TL431'!$F$16))*180/PI()</f>
        <v>91.859511985554818</v>
      </c>
    </row>
    <row r="97" spans="6:16" x14ac:dyDescent="0.25">
      <c r="F97">
        <f t="shared" si="9"/>
        <v>87</v>
      </c>
      <c r="G97">
        <f t="shared" si="5"/>
        <v>74.131024130091177</v>
      </c>
      <c r="H97">
        <f t="shared" si="6"/>
        <v>741.3102413009118</v>
      </c>
      <c r="I97">
        <f t="shared" si="7"/>
        <v>7413.1024130091182</v>
      </c>
      <c r="J97">
        <f t="shared" si="8"/>
        <v>74131.024130091173</v>
      </c>
      <c r="N97">
        <v>74.131024130091177</v>
      </c>
      <c r="O97">
        <f>20*LOG('Type 2 TL431'!$C$11*(SQRT(1+('Type 2 TL431'!$F$15/N97)^2))/(SQRT(1+(N97/'Type 2 TL431'!$F$16)^2)))</f>
        <v>51.987438398772227</v>
      </c>
      <c r="P97">
        <f>(PI()-ATAN('Type 2 TL431'!$F$15/N97)-ATAN(N97/'Type 2 TL431'!$F$16))*180/PI()</f>
        <v>91.902775298602464</v>
      </c>
    </row>
    <row r="98" spans="6:16" x14ac:dyDescent="0.25">
      <c r="F98">
        <f t="shared" si="9"/>
        <v>88</v>
      </c>
      <c r="G98">
        <f t="shared" si="5"/>
        <v>75.857757502917778</v>
      </c>
      <c r="H98">
        <f t="shared" si="6"/>
        <v>758.57757502917775</v>
      </c>
      <c r="I98">
        <f t="shared" si="7"/>
        <v>7585.7757502917784</v>
      </c>
      <c r="J98">
        <f t="shared" si="8"/>
        <v>75857.757502917782</v>
      </c>
      <c r="N98">
        <v>75.857757502917778</v>
      </c>
      <c r="O98">
        <f>20*LOG('Type 2 TL431'!$C$11*(SQRT(1+('Type 2 TL431'!$F$15/N98)^2))/(SQRT(1+(N98/'Type 2 TL431'!$F$16)^2)))</f>
        <v>51.787740820383902</v>
      </c>
      <c r="P98">
        <f>(PI()-ATAN('Type 2 TL431'!$F$15/N98)-ATAN(N98/'Type 2 TL431'!$F$16))*180/PI()</f>
        <v>91.947042751809107</v>
      </c>
    </row>
    <row r="99" spans="6:16" x14ac:dyDescent="0.25">
      <c r="F99">
        <f t="shared" si="9"/>
        <v>89</v>
      </c>
      <c r="G99">
        <f t="shared" si="5"/>
        <v>77.624711662868563</v>
      </c>
      <c r="H99">
        <f t="shared" si="6"/>
        <v>776.24711662868572</v>
      </c>
      <c r="I99">
        <f t="shared" si="7"/>
        <v>7762.4711662868567</v>
      </c>
      <c r="J99">
        <f t="shared" si="8"/>
        <v>77624.711662868562</v>
      </c>
      <c r="N99">
        <v>77.624711662868563</v>
      </c>
      <c r="O99">
        <f>20*LOG('Type 2 TL431'!$C$11*(SQRT(1+('Type 2 TL431'!$F$15/N99)^2))/(SQRT(1+(N99/'Type 2 TL431'!$F$16)^2)))</f>
        <v>51.588057471141049</v>
      </c>
      <c r="P99">
        <f>(PI()-ATAN('Type 2 TL431'!$F$15/N99)-ATAN(N99/'Type 2 TL431'!$F$16))*180/PI()</f>
        <v>91.992337478266137</v>
      </c>
    </row>
    <row r="100" spans="6:16" x14ac:dyDescent="0.25">
      <c r="F100">
        <f t="shared" si="9"/>
        <v>90</v>
      </c>
      <c r="G100">
        <f t="shared" si="5"/>
        <v>79.432823472427515</v>
      </c>
      <c r="H100">
        <f t="shared" si="6"/>
        <v>794.32823472427515</v>
      </c>
      <c r="I100">
        <f t="shared" si="7"/>
        <v>7943.2823472427517</v>
      </c>
      <c r="J100">
        <f t="shared" si="8"/>
        <v>79432.823472427524</v>
      </c>
      <c r="N100">
        <v>79.432823472427515</v>
      </c>
      <c r="O100">
        <f>20*LOG('Type 2 TL431'!$C$11*(SQRT(1+('Type 2 TL431'!$F$15/N100)^2))/(SQRT(1+(N100/'Type 2 TL431'!$F$16)^2)))</f>
        <v>51.38838901937482</v>
      </c>
      <c r="P100">
        <f>(PI()-ATAN('Type 2 TL431'!$F$15/N100)-ATAN(N100/'Type 2 TL431'!$F$16))*180/PI()</f>
        <v>92.038683131637626</v>
      </c>
    </row>
    <row r="101" spans="6:16" x14ac:dyDescent="0.25">
      <c r="F101">
        <f t="shared" si="9"/>
        <v>91</v>
      </c>
      <c r="G101">
        <f t="shared" si="5"/>
        <v>81.283051616409253</v>
      </c>
      <c r="H101">
        <f t="shared" si="6"/>
        <v>812.83051616409261</v>
      </c>
      <c r="I101">
        <f t="shared" si="7"/>
        <v>8128.3051616409257</v>
      </c>
      <c r="J101">
        <f t="shared" si="8"/>
        <v>81283.051616409255</v>
      </c>
      <c r="N101">
        <v>81.283051616409253</v>
      </c>
      <c r="O101">
        <f>20*LOG('Type 2 TL431'!$C$11*(SQRT(1+('Type 2 TL431'!$F$15/N101)^2))/(SQRT(1+(N101/'Type 2 TL431'!$F$16)^2)))</f>
        <v>51.188736164695584</v>
      </c>
      <c r="P101">
        <f>(PI()-ATAN('Type 2 TL431'!$F$15/N101)-ATAN(N101/'Type 2 TL431'!$F$16))*180/PI()</f>
        <v>92.08610389698795</v>
      </c>
    </row>
    <row r="102" spans="6:16" x14ac:dyDescent="0.25">
      <c r="F102">
        <f t="shared" si="9"/>
        <v>92</v>
      </c>
      <c r="G102">
        <f t="shared" si="5"/>
        <v>83.176377110266415</v>
      </c>
      <c r="H102">
        <f t="shared" si="6"/>
        <v>831.76377110266412</v>
      </c>
      <c r="I102">
        <f t="shared" si="7"/>
        <v>8317.6377110266421</v>
      </c>
      <c r="J102">
        <f t="shared" si="8"/>
        <v>83176.377110266418</v>
      </c>
      <c r="N102">
        <v>83.176377110266415</v>
      </c>
      <c r="O102">
        <f>20*LOG('Type 2 TL431'!$C$11*(SQRT(1+('Type 2 TL431'!$F$15/N102)^2))/(SQRT(1+(N102/'Type 2 TL431'!$F$16)^2)))</f>
        <v>50.989099639446167</v>
      </c>
      <c r="P102">
        <f>(PI()-ATAN('Type 2 TL431'!$F$15/N102)-ATAN(N102/'Type 2 TL431'!$F$16))*180/PI()</f>
        <v>92.134624501769423</v>
      </c>
    </row>
    <row r="103" spans="6:16" x14ac:dyDescent="0.25">
      <c r="F103">
        <f t="shared" si="9"/>
        <v>93</v>
      </c>
      <c r="G103">
        <f t="shared" si="5"/>
        <v>85.113803820236939</v>
      </c>
      <c r="H103">
        <f t="shared" si="6"/>
        <v>851.13803820236933</v>
      </c>
      <c r="I103">
        <f t="shared" si="7"/>
        <v>8511.3803820236935</v>
      </c>
      <c r="J103">
        <f t="shared" si="8"/>
        <v>85113.803820236935</v>
      </c>
      <c r="N103">
        <v>85.113803820236939</v>
      </c>
      <c r="O103">
        <f>20*LOG('Type 2 TL431'!$C$11*(SQRT(1+('Type 2 TL431'!$F$15/N103)^2))/(SQRT(1+(N103/'Type 2 TL431'!$F$16)^2)))</f>
        <v>50.789480210221463</v>
      </c>
      <c r="P103">
        <f>(PI()-ATAN('Type 2 TL431'!$F$15/N103)-ATAN(N103/'Type 2 TL431'!$F$16))*180/PI()</f>
        <v>92.184270226967783</v>
      </c>
    </row>
    <row r="104" spans="6:16" x14ac:dyDescent="0.25">
      <c r="F104">
        <f t="shared" si="9"/>
        <v>94</v>
      </c>
      <c r="G104">
        <f t="shared" si="5"/>
        <v>87.096358995607346</v>
      </c>
      <c r="H104">
        <f t="shared" si="6"/>
        <v>870.96358995607341</v>
      </c>
      <c r="I104">
        <f t="shared" si="7"/>
        <v>8709.6358995607334</v>
      </c>
      <c r="J104">
        <f t="shared" si="8"/>
        <v>87096.358995607341</v>
      </c>
      <c r="N104">
        <v>87.096358995607346</v>
      </c>
      <c r="O104">
        <f>20*LOG('Type 2 TL431'!$C$11*(SQRT(1+('Type 2 TL431'!$F$15/N104)^2))/(SQRT(1+(N104/'Type 2 TL431'!$F$16)^2)))</f>
        <v>50.58987867945752</v>
      </c>
      <c r="P104">
        <f>(PI()-ATAN('Type 2 TL431'!$F$15/N104)-ATAN(N104/'Type 2 TL431'!$F$16))*180/PI()</f>
        <v>92.235066918402126</v>
      </c>
    </row>
    <row r="105" spans="6:16" x14ac:dyDescent="0.25">
      <c r="F105">
        <f t="shared" si="9"/>
        <v>95</v>
      </c>
      <c r="G105">
        <f t="shared" si="5"/>
        <v>89.125093813373795</v>
      </c>
      <c r="H105">
        <f t="shared" si="6"/>
        <v>891.25093813373792</v>
      </c>
      <c r="I105">
        <f t="shared" si="7"/>
        <v>8912.5093813373787</v>
      </c>
      <c r="J105">
        <f t="shared" si="8"/>
        <v>89125.093813373795</v>
      </c>
      <c r="N105">
        <v>89.125093813373795</v>
      </c>
      <c r="O105">
        <f>20*LOG('Type 2 TL431'!$C$11*(SQRT(1+('Type 2 TL431'!$F$15/N105)^2))/(SQRT(1+(N105/'Type 2 TL431'!$F$16)^2)))</f>
        <v>50.39029588709306</v>
      </c>
      <c r="P105">
        <f>(PI()-ATAN('Type 2 TL431'!$F$15/N105)-ATAN(N105/'Type 2 TL431'!$F$16))*180/PI()</f>
        <v>92.287040998175172</v>
      </c>
    </row>
    <row r="106" spans="6:16" x14ac:dyDescent="0.25">
      <c r="F106">
        <f t="shared" si="9"/>
        <v>96</v>
      </c>
      <c r="G106">
        <f t="shared" si="5"/>
        <v>91.201083935590191</v>
      </c>
      <c r="H106">
        <f t="shared" si="6"/>
        <v>912.01083935590179</v>
      </c>
      <c r="I106">
        <f t="shared" si="7"/>
        <v>9120.1083935590177</v>
      </c>
      <c r="J106">
        <f t="shared" si="8"/>
        <v>91201.083935590184</v>
      </c>
      <c r="N106">
        <v>91.201083935590191</v>
      </c>
      <c r="O106">
        <f>20*LOG('Type 2 TL431'!$C$11*(SQRT(1+('Type 2 TL431'!$F$15/N106)^2))/(SQRT(1+(N106/'Type 2 TL431'!$F$16)^2)))</f>
        <v>50.190732712306698</v>
      </c>
      <c r="P106">
        <f>(PI()-ATAN('Type 2 TL431'!$F$15/N106)-ATAN(N106/'Type 2 TL431'!$F$16))*180/PI()</f>
        <v>92.340219476270192</v>
      </c>
    </row>
    <row r="107" spans="6:16" x14ac:dyDescent="0.25">
      <c r="F107">
        <f t="shared" si="9"/>
        <v>97</v>
      </c>
      <c r="G107">
        <f t="shared" si="5"/>
        <v>93.325430079698307</v>
      </c>
      <c r="H107">
        <f t="shared" si="6"/>
        <v>933.25430079698299</v>
      </c>
      <c r="I107">
        <f t="shared" si="7"/>
        <v>9332.5430079698308</v>
      </c>
      <c r="J107">
        <f t="shared" si="8"/>
        <v>93325.430079698301</v>
      </c>
      <c r="N107">
        <v>93.325430079698307</v>
      </c>
      <c r="O107">
        <f>20*LOG('Type 2 TL431'!$C$11*(SQRT(1+('Type 2 TL431'!$F$15/N107)^2))/(SQRT(1+(N107/'Type 2 TL431'!$F$16)^2)))</f>
        <v>49.991190075333151</v>
      </c>
      <c r="P107">
        <f>(PI()-ATAN('Type 2 TL431'!$F$15/N107)-ATAN(N107/'Type 2 TL431'!$F$16))*180/PI()</f>
        <v>92.394629962288732</v>
      </c>
    </row>
    <row r="108" spans="6:16" x14ac:dyDescent="0.25">
      <c r="F108">
        <f t="shared" si="9"/>
        <v>98</v>
      </c>
      <c r="G108">
        <f t="shared" si="5"/>
        <v>95.499258602142746</v>
      </c>
      <c r="H108">
        <f t="shared" si="6"/>
        <v>954.99258602142754</v>
      </c>
      <c r="I108">
        <f t="shared" si="7"/>
        <v>9549.9258602142745</v>
      </c>
      <c r="J108">
        <f t="shared" si="8"/>
        <v>95499.258602142756</v>
      </c>
      <c r="N108">
        <v>95.499258602142746</v>
      </c>
      <c r="O108">
        <f>20*LOG('Type 2 TL431'!$C$11*(SQRT(1+('Type 2 TL431'!$F$15/N108)^2))/(SQRT(1+(N108/'Type 2 TL431'!$F$16)^2)))</f>
        <v>49.791668939361784</v>
      </c>
      <c r="P108">
        <f>(PI()-ATAN('Type 2 TL431'!$F$15/N108)-ATAN(N108/'Type 2 TL431'!$F$16))*180/PI()</f>
        <v>92.45030067732435</v>
      </c>
    </row>
    <row r="109" spans="6:16" x14ac:dyDescent="0.25">
      <c r="F109">
        <f t="shared" si="9"/>
        <v>99</v>
      </c>
      <c r="G109">
        <f t="shared" si="5"/>
        <v>97.7237220955802</v>
      </c>
      <c r="H109">
        <f t="shared" si="6"/>
        <v>977.23722095580194</v>
      </c>
      <c r="I109">
        <f t="shared" si="7"/>
        <v>9772.3722095580197</v>
      </c>
      <c r="J109">
        <f t="shared" si="8"/>
        <v>97723.722095580189</v>
      </c>
      <c r="N109">
        <v>97.7237220955802</v>
      </c>
      <c r="O109">
        <f>20*LOG('Type 2 TL431'!$C$11*(SQRT(1+('Type 2 TL431'!$F$15/N109)^2))/(SQRT(1+(N109/'Type 2 TL431'!$F$16)^2)))</f>
        <v>49.59217031252129</v>
      </c>
      <c r="P109">
        <f>(PI()-ATAN('Type 2 TL431'!$F$15/N109)-ATAN(N109/'Type 2 TL431'!$F$16))*180/PI()</f>
        <v>92.507260465964777</v>
      </c>
    </row>
    <row r="110" spans="6:16" x14ac:dyDescent="0.25">
      <c r="N110">
        <v>100</v>
      </c>
      <c r="O110">
        <f>20*LOG('Type 2 TL431'!$C$11*(SQRT(1+('Type 2 TL431'!$F$15/N110)^2))/(SQRT(1+(N110/'Type 2 TL431'!$F$16)^2)))</f>
        <v>49.392695249953874</v>
      </c>
      <c r="P110">
        <f>(PI()-ATAN('Type 2 TL431'!$F$15/N110)-ATAN(N110/'Type 2 TL431'!$F$16))*180/PI()</f>
        <v>92.565538808416605</v>
      </c>
    </row>
    <row r="111" spans="6:16" x14ac:dyDescent="0.25">
      <c r="N111">
        <v>102.32929922807541</v>
      </c>
      <c r="O111">
        <f>20*LOG('Type 2 TL431'!$C$11*(SQRT(1+('Type 2 TL431'!$F$15/N111)^2))/(SQRT(1+(N111/'Type 2 TL431'!$F$16)^2)))</f>
        <v>49.193244855983551</v>
      </c>
      <c r="P111">
        <f>(PI()-ATAN('Type 2 TL431'!$F$15/N111)-ATAN(N111/'Type 2 TL431'!$F$16))*180/PI()</f>
        <v>92.62516583274288</v>
      </c>
    </row>
    <row r="112" spans="6:16" x14ac:dyDescent="0.25">
      <c r="N112">
        <v>104.71285480508993</v>
      </c>
      <c r="O112">
        <f>20*LOG('Type 2 TL431'!$C$11*(SQRT(1+('Type 2 TL431'!$F$15/N112)^2))/(SQRT(1+(N112/'Type 2 TL431'!$F$16)^2)))</f>
        <v>48.99382028638118</v>
      </c>
      <c r="P112">
        <f>(PI()-ATAN('Type 2 TL431'!$F$15/N112)-ATAN(N112/'Type 2 TL431'!$F$16))*180/PI()</f>
        <v>92.686172327205711</v>
      </c>
    </row>
    <row r="113" spans="14:16" x14ac:dyDescent="0.25">
      <c r="N113">
        <v>107.15193052376063</v>
      </c>
      <c r="O113">
        <f>20*LOG('Type 2 TL431'!$C$11*(SQRT(1+('Type 2 TL431'!$F$15/N113)^2))/(SQRT(1+(N113/'Type 2 TL431'!$F$16)^2)))</f>
        <v>48.794422750732096</v>
      </c>
      <c r="P113">
        <f>(PI()-ATAN('Type 2 TL431'!$F$15/N113)-ATAN(N113/'Type 2 TL431'!$F$16))*180/PI()</f>
        <v>92.748589752703111</v>
      </c>
    </row>
    <row r="114" spans="14:16" x14ac:dyDescent="0.25">
      <c r="N114">
        <v>109.64781961431846</v>
      </c>
      <c r="O114">
        <f>20*LOG('Type 2 TL431'!$C$11*(SQRT(1+('Type 2 TL431'!$F$15/N114)^2))/(SQRT(1+(N114/'Type 2 TL431'!$F$16)^2)))</f>
        <v>48.595053514909416</v>
      </c>
      <c r="P114">
        <f>(PI()-ATAN('Type 2 TL431'!$F$15/N114)-ATAN(N114/'Type 2 TL431'!$F$16))*180/PI()</f>
        <v>92.812450255289036</v>
      </c>
    </row>
    <row r="115" spans="14:16" x14ac:dyDescent="0.25">
      <c r="N115">
        <v>112.20184543019631</v>
      </c>
      <c r="O115">
        <f>20*LOG('Type 2 TL431'!$C$11*(SQRT(1+('Type 2 TL431'!$F$15/N115)^2))/(SQRT(1+(N115/'Type 2 TL431'!$F$16)^2)))</f>
        <v>48.39571390365802</v>
      </c>
      <c r="P115">
        <f>(PI()-ATAN('Type 2 TL431'!$F$15/N115)-ATAN(N115/'Type 2 TL431'!$F$16))*180/PI()</f>
        <v>92.877786678764565</v>
      </c>
    </row>
    <row r="116" spans="14:16" x14ac:dyDescent="0.25">
      <c r="N116">
        <v>114.81536214968821</v>
      </c>
      <c r="O116">
        <f>20*LOG('Type 2 TL431'!$C$11*(SQRT(1+('Type 2 TL431'!$F$15/N116)^2))/(SQRT(1+(N116/'Type 2 TL431'!$F$16)^2)))</f>
        <v>48.196405303293758</v>
      </c>
      <c r="P116">
        <f>(PI()-ATAN('Type 2 TL431'!$F$15/N116)-ATAN(N116/'Type 2 TL431'!$F$16))*180/PI()</f>
        <v>92.944632577325962</v>
      </c>
    </row>
    <row r="117" spans="14:16" x14ac:dyDescent="0.25">
      <c r="N117">
        <v>117.48975549395288</v>
      </c>
      <c r="O117">
        <f>20*LOG('Type 2 TL431'!$C$11*(SQRT(1+('Type 2 TL431'!$F$15/N117)^2))/(SQRT(1+(N117/'Type 2 TL431'!$F$16)^2)))</f>
        <v>47.99712916452264</v>
      </c>
      <c r="P117">
        <f>(PI()-ATAN('Type 2 TL431'!$F$15/N117)-ATAN(N117/'Type 2 TL431'!$F$16))*180/PI()</f>
        <v>93.013022228255551</v>
      </c>
    </row>
    <row r="118" spans="14:16" x14ac:dyDescent="0.25">
      <c r="N118">
        <v>120.22644346174121</v>
      </c>
      <c r="O118">
        <f>20*LOG('Type 2 TL431'!$C$11*(SQRT(1+('Type 2 TL431'!$F$15/N118)^2))/(SQRT(1+(N118/'Type 2 TL431'!$F$16)^2)))</f>
        <v>47.79788700538505</v>
      </c>
      <c r="P118">
        <f>(PI()-ATAN('Type 2 TL431'!$F$15/N118)-ATAN(N118/'Type 2 TL431'!$F$16))*180/PI()</f>
        <v>93.082990644637974</v>
      </c>
    </row>
    <row r="119" spans="14:16" x14ac:dyDescent="0.25">
      <c r="N119">
        <v>123.02687708123807</v>
      </c>
      <c r="O119">
        <f>20*LOG('Type 2 TL431'!$C$11*(SQRT(1+('Type 2 TL431'!$F$15/N119)^2))/(SQRT(1+(N119/'Type 2 TL431'!$F$16)^2)))</f>
        <v>47.598680414330126</v>
      </c>
      <c r="P119">
        <f>(PI()-ATAN('Type 2 TL431'!$F$15/N119)-ATAN(N119/'Type 2 TL431'!$F$16))*180/PI()</f>
        <v>93.154573588084915</v>
      </c>
    </row>
    <row r="120" spans="14:16" x14ac:dyDescent="0.25">
      <c r="N120">
        <v>125.89254117941661</v>
      </c>
      <c r="O120">
        <f>20*LOG('Type 2 TL431'!$C$11*(SQRT(1+('Type 2 TL431'!$F$15/N120)^2))/(SQRT(1+(N120/'Type 2 TL431'!$F$16)^2)))</f>
        <v>47.399511053425591</v>
      </c>
      <c r="P120">
        <f>(PI()-ATAN('Type 2 TL431'!$F$15/N120)-ATAN(N120/'Type 2 TL431'!$F$16))*180/PI()</f>
        <v>93.227807581448005</v>
      </c>
    </row>
    <row r="121" spans="14:16" x14ac:dyDescent="0.25">
      <c r="N121">
        <v>128.82495516931328</v>
      </c>
      <c r="O121">
        <f>20*LOG('Type 2 TL431'!$C$11*(SQRT(1+('Type 2 TL431'!$F$15/N121)^2))/(SQRT(1+(N121/'Type 2 TL431'!$F$16)^2)))</f>
        <v>47.200380661708508</v>
      </c>
      <c r="P121">
        <f>(PI()-ATAN('Type 2 TL431'!$F$15/N121)-ATAN(N121/'Type 2 TL431'!$F$16))*180/PI()</f>
        <v>93.302729921498624</v>
      </c>
    </row>
    <row r="122" spans="14:16" x14ac:dyDescent="0.25">
      <c r="N122">
        <v>131.82567385564056</v>
      </c>
      <c r="O122">
        <f>20*LOG('Type 2 TL431'!$C$11*(SQRT(1+('Type 2 TL431'!$F$15/N122)^2))/(SQRT(1+(N122/'Type 2 TL431'!$F$16)^2)))</f>
        <v>47.001291058682725</v>
      </c>
      <c r="P122">
        <f>(PI()-ATAN('Type 2 TL431'!$F$15/N122)-ATAN(N122/'Type 2 TL431'!$F$16))*180/PI()</f>
        <v>93.379378691551821</v>
      </c>
    </row>
    <row r="123" spans="14:16" x14ac:dyDescent="0.25">
      <c r="N123">
        <v>134.89628825916523</v>
      </c>
      <c r="O123">
        <f>20*LOG('Type 2 TL431'!$C$11*(SQRT(1+('Type 2 TL431'!$F$15/N123)^2))/(SQRT(1+(N123/'Type 2 TL431'!$F$16)^2)))</f>
        <v>46.802244147968764</v>
      </c>
      <c r="P123">
        <f>(PI()-ATAN('Type 2 TL431'!$F$15/N123)-ATAN(N123/'Type 2 TL431'!$F$16))*180/PI()</f>
        <v>93.45779277400824</v>
      </c>
    </row>
    <row r="124" spans="14:16" x14ac:dyDescent="0.25">
      <c r="N124">
        <v>138.03842646028832</v>
      </c>
      <c r="O124">
        <f>20*LOG('Type 2 TL431'!$C$11*(SQRT(1+('Type 2 TL431'!$F$15/N124)^2))/(SQRT(1+(N124/'Type 2 TL431'!$F$16)^2)))</f>
        <v>46.6032419211122</v>
      </c>
      <c r="P124">
        <f>(PI()-ATAN('Type 2 TL431'!$F$15/N124)-ATAN(N124/'Type 2 TL431'!$F$16))*180/PI()</f>
        <v>93.538011862787499</v>
      </c>
    </row>
    <row r="125" spans="14:16" x14ac:dyDescent="0.25">
      <c r="N125">
        <v>141.25375446227523</v>
      </c>
      <c r="O125">
        <f>20*LOG('Type 2 TL431'!$C$11*(SQRT(1+('Type 2 TL431'!$F$15/N125)^2))/(SQRT(1+(N125/'Type 2 TL431'!$F$16)^2)))</f>
        <v>46.404286461556758</v>
      </c>
      <c r="P125">
        <f>(PI()-ATAN('Type 2 TL431'!$F$15/N125)-ATAN(N125/'Type 2 TL431'!$F$16))*180/PI()</f>
        <v>93.620076475622511</v>
      </c>
    </row>
    <row r="126" spans="14:16" x14ac:dyDescent="0.25">
      <c r="N126">
        <v>144.54397707459253</v>
      </c>
      <c r="O126">
        <f>20*LOG('Type 2 TL431'!$C$11*(SQRT(1+('Type 2 TL431'!$F$15/N126)^2))/(SQRT(1+(N126/'Type 2 TL431'!$F$16)^2)))</f>
        <v>46.205379948788462</v>
      </c>
      <c r="P126">
        <f>(PI()-ATAN('Type 2 TL431'!$F$15/N126)-ATAN(N126/'Type 2 TL431'!$F$16))*180/PI()</f>
        <v>93.704027966182878</v>
      </c>
    </row>
    <row r="127" spans="14:16" x14ac:dyDescent="0.25">
      <c r="N127">
        <v>147.91083881682053</v>
      </c>
      <c r="O127">
        <f>20*LOG('Type 2 TL431'!$C$11*(SQRT(1+('Type 2 TL431'!$F$15/N127)^2))/(SQRT(1+(N127/'Type 2 TL431'!$F$16)^2)))</f>
        <v>46.006524662657426</v>
      </c>
      <c r="P127">
        <f>(PI()-ATAN('Type 2 TL431'!$F$15/N127)-ATAN(N127/'Type 2 TL431'!$F$16))*180/PI()</f>
        <v>93.789908535992609</v>
      </c>
    </row>
    <row r="128" spans="14:16" x14ac:dyDescent="0.25">
      <c r="N128">
        <v>151.35612484362056</v>
      </c>
      <c r="O128">
        <f>20*LOG('Type 2 TL431'!$C$11*(SQRT(1+('Type 2 TL431'!$F$15/N128)^2))/(SQRT(1+(N128/'Type 2 TL431'!$F$16)^2)))</f>
        <v>45.807722987883906</v>
      </c>
      <c r="P128">
        <f>(PI()-ATAN('Type 2 TL431'!$F$15/N128)-ATAN(N128/'Type 2 TL431'!$F$16))*180/PI()</f>
        <v>93.877761246103972</v>
      </c>
    </row>
    <row r="129" spans="14:16" x14ac:dyDescent="0.25">
      <c r="N129">
        <v>154.88166189124789</v>
      </c>
      <c r="O129">
        <f>20*LOG('Type 2 TL431'!$C$11*(SQRT(1+('Type 2 TL431'!$F$15/N129)^2))/(SQRT(1+(N129/'Type 2 TL431'!$F$16)^2)))</f>
        <v>45.60897741875565</v>
      </c>
      <c r="P129">
        <f>(PI()-ATAN('Type 2 TL431'!$F$15/N129)-ATAN(N129/'Type 2 TL431'!$F$16))*180/PI()</f>
        <v>93.967630028487477</v>
      </c>
    </row>
    <row r="130" spans="14:16" x14ac:dyDescent="0.25">
      <c r="N130">
        <v>158.48931924611108</v>
      </c>
      <c r="O130">
        <f>20*LOG('Type 2 TL431'!$C$11*(SQRT(1+('Type 2 TL431'!$F$15/N130)^2))/(SQRT(1+(N130/'Type 2 TL431'!$F$16)^2)))</f>
        <v>45.410290564023384</v>
      </c>
      <c r="P130">
        <f>(PI()-ATAN('Type 2 TL431'!$F$15/N130)-ATAN(N130/'Type 2 TL431'!$F$16))*180/PI()</f>
        <v>94.059559697093704</v>
      </c>
    </row>
    <row r="131" spans="14:16" x14ac:dyDescent="0.25">
      <c r="N131">
        <v>162.1810097358927</v>
      </c>
      <c r="O131">
        <f>20*LOG('Type 2 TL431'!$C$11*(SQRT(1+('Type 2 TL431'!$F$15/N131)^2))/(SQRT(1+(N131/'Type 2 TL431'!$F$16)^2)))</f>
        <v>45.211665152001792</v>
      </c>
      <c r="P131">
        <f>(PI()-ATAN('Type 2 TL431'!$F$15/N131)-ATAN(N131/'Type 2 TL431'!$F$16))*180/PI()</f>
        <v>94.153595958539924</v>
      </c>
    </row>
    <row r="132" spans="14:16" x14ac:dyDescent="0.25">
      <c r="N132">
        <v>165.95869074375574</v>
      </c>
      <c r="O132">
        <f>20*LOG('Type 2 TL431'!$C$11*(SQRT(1+('Type 2 TL431'!$F$15/N132)^2))/(SQRT(1+(N132/'Type 2 TL431'!$F$16)^2)))</f>
        <v>45.013104035883146</v>
      </c>
      <c r="P132">
        <f>(PI()-ATAN('Type 2 TL431'!$F$15/N132)-ATAN(N132/'Type 2 TL431'!$F$16))*180/PI()</f>
        <v>94.249785422370636</v>
      </c>
    </row>
    <row r="133" spans="14:16" x14ac:dyDescent="0.25">
      <c r="N133">
        <v>169.8243652461741</v>
      </c>
      <c r="O133">
        <f>20*LOG('Type 2 TL431'!$C$11*(SQRT(1+('Type 2 TL431'!$F$15/N133)^2))/(SQRT(1+(N133/'Type 2 TL431'!$F$16)^2)))</f>
        <v>44.814610199271279</v>
      </c>
      <c r="P133">
        <f>(PI()-ATAN('Type 2 TL431'!$F$15/N133)-ATAN(N133/'Type 2 TL431'!$F$16))*180/PI()</f>
        <v>94.348175610837643</v>
      </c>
    </row>
    <row r="134" spans="14:16" x14ac:dyDescent="0.25">
      <c r="N134">
        <v>173.78008287493719</v>
      </c>
      <c r="O134">
        <f>20*LOG('Type 2 TL431'!$C$11*(SQRT(1+('Type 2 TL431'!$F$15/N134)^2))/(SQRT(1+(N134/'Type 2 TL431'!$F$16)^2)))</f>
        <v>44.61618676194314</v>
      </c>
      <c r="P134">
        <f>(PI()-ATAN('Type 2 TL431'!$F$15/N134)-ATAN(N134/'Type 2 TL431'!$F$16))*180/PI()</f>
        <v>94.44881496814051</v>
      </c>
    </row>
    <row r="135" spans="14:16" x14ac:dyDescent="0.25">
      <c r="N135">
        <v>177.82794100389191</v>
      </c>
      <c r="O135">
        <f>20*LOG('Type 2 TL431'!$C$11*(SQRT(1+('Type 2 TL431'!$F$15/N135)^2))/(SQRT(1+(N135/'Type 2 TL431'!$F$16)^2)))</f>
        <v>44.417836985845952</v>
      </c>
      <c r="P135">
        <f>(PI()-ATAN('Type 2 TL431'!$F$15/N135)-ATAN(N135/'Type 2 TL431'!$F$16))*180/PI()</f>
        <v>94.55175286906514</v>
      </c>
    </row>
    <row r="136" spans="14:16" x14ac:dyDescent="0.25">
      <c r="N136">
        <v>181.97008586099795</v>
      </c>
      <c r="O136">
        <f>20*LOG('Type 2 TL431'!$C$11*(SQRT(1+('Type 2 TL431'!$F$15/N136)^2))/(SQRT(1+(N136/'Type 2 TL431'!$F$16)^2)))</f>
        <v>44.219564281337455</v>
      </c>
      <c r="P136">
        <f>(PI()-ATAN('Type 2 TL431'!$F$15/N136)-ATAN(N136/'Type 2 TL431'!$F$16))*180/PI()</f>
        <v>94.657039626952297</v>
      </c>
    </row>
    <row r="137" spans="14:16" x14ac:dyDescent="0.25">
      <c r="N137">
        <v>186.20871366628631</v>
      </c>
      <c r="O137">
        <f>20*LOG('Type 2 TL431'!$C$11*(SQRT(1+('Type 2 TL431'!$F$15/N137)^2))/(SQRT(1+(N137/'Type 2 TL431'!$F$16)^2)))</f>
        <v>44.021372213677203</v>
      </c>
      <c r="P137">
        <f>(PI()-ATAN('Type 2 TL431'!$F$15/N137)-ATAN(N137/'Type 2 TL431'!$F$16))*180/PI()</f>
        <v>94.764726500924098</v>
      </c>
    </row>
    <row r="138" spans="14:16" x14ac:dyDescent="0.25">
      <c r="N138">
        <v>190.54607179632424</v>
      </c>
      <c r="O138">
        <f>20*LOG('Type 2 TL431'!$C$11*(SQRT(1+('Type 2 TL431'!$F$15/N138)^2))/(SQRT(1+(N138/'Type 2 TL431'!$F$16)^2)))</f>
        <v>43.823264509776749</v>
      </c>
      <c r="P138">
        <f>(PI()-ATAN('Type 2 TL431'!$F$15/N138)-ATAN(N138/'Type 2 TL431'!$F$16))*180/PI()</f>
        <v>94.874865702291231</v>
      </c>
    </row>
    <row r="139" spans="14:16" x14ac:dyDescent="0.25">
      <c r="N139">
        <v>194.98445997580404</v>
      </c>
      <c r="O139">
        <f>20*LOG('Type 2 TL431'!$C$11*(SQRT(1+('Type 2 TL431'!$F$15/N139)^2))/(SQRT(1+(N139/'Type 2 TL431'!$F$16)^2)))</f>
        <v>43.625245065216575</v>
      </c>
      <c r="P139">
        <f>(PI()-ATAN('Type 2 TL431'!$F$15/N139)-ATAN(N139/'Type 2 TL431'!$F$16))*180/PI()</f>
        <v>94.987510400057701</v>
      </c>
    </row>
    <row r="140" spans="14:16" x14ac:dyDescent="0.25">
      <c r="N140">
        <v>199.52623149688745</v>
      </c>
      <c r="O140">
        <f>20*LOG('Type 2 TL431'!$C$11*(SQRT(1+('Type 2 TL431'!$F$15/N140)^2))/(SQRT(1+(N140/'Type 2 TL431'!$F$16)^2)))</f>
        <v>43.427317951537631</v>
      </c>
      <c r="P140">
        <f>(PI()-ATAN('Type 2 TL431'!$F$15/N140)-ATAN(N140/'Type 2 TL431'!$F$16))*180/PI()</f>
        <v>95.102714725435035</v>
      </c>
    </row>
    <row r="141" spans="14:16" x14ac:dyDescent="0.25">
      <c r="N141">
        <v>204.17379446695239</v>
      </c>
      <c r="O141">
        <f>20*LOG('Type 2 TL431'!$C$11*(SQRT(1+('Type 2 TL431'!$F$15/N141)^2))/(SQRT(1+(N141/'Type 2 TL431'!$F$16)^2)))</f>
        <v>43.229487423815343</v>
      </c>
      <c r="P141">
        <f>(PI()-ATAN('Type 2 TL431'!$F$15/N141)-ATAN(N141/'Type 2 TL431'!$F$16))*180/PI()</f>
        <v>95.220533775271349</v>
      </c>
    </row>
    <row r="142" spans="14:16" x14ac:dyDescent="0.25">
      <c r="N142">
        <v>208.92961308540333</v>
      </c>
      <c r="O142">
        <f>20*LOG('Type 2 TL431'!$C$11*(SQRT(1+('Type 2 TL431'!$F$15/N142)^2))/(SQRT(1+(N142/'Type 2 TL431'!$F$16)^2)))</f>
        <v>43.031757928523717</v>
      </c>
      <c r="P142">
        <f>(PI()-ATAN('Type 2 TL431'!$F$15/N142)-ATAN(N142/'Type 2 TL431'!$F$16))*180/PI()</f>
        <v>95.341023614294699</v>
      </c>
    </row>
    <row r="143" spans="14:16" x14ac:dyDescent="0.25">
      <c r="N143">
        <v>213.79620895022259</v>
      </c>
      <c r="O143">
        <f>20*LOG('Type 2 TL431'!$C$11*(SQRT(1+('Type 2 TL431'!$F$15/N143)^2))/(SQRT(1+(N143/'Type 2 TL431'!$F$16)^2)))</f>
        <v>42.834134111697253</v>
      </c>
      <c r="P143">
        <f>(PI()-ATAN('Type 2 TL431'!$F$15/N143)-ATAN(N143/'Type 2 TL431'!$F$16))*180/PI()</f>
        <v>95.46424127606312</v>
      </c>
    </row>
    <row r="144" spans="14:16" x14ac:dyDescent="0.25">
      <c r="N144">
        <v>218.77616239495458</v>
      </c>
      <c r="O144">
        <f>20*LOG('Type 2 TL431'!$C$11*(SQRT(1+('Type 2 TL431'!$F$15/N144)^2))/(SQRT(1+(N144/'Type 2 TL431'!$F$16)^2)))</f>
        <v>42.636620827398033</v>
      </c>
      <c r="P144">
        <f>(PI()-ATAN('Type 2 TL431'!$F$15/N144)-ATAN(N144/'Type 2 TL431'!$F$16))*180/PI()</f>
        <v>95.590244762507368</v>
      </c>
    </row>
    <row r="145" spans="14:16" x14ac:dyDescent="0.25">
      <c r="N145">
        <v>223.87211385683327</v>
      </c>
      <c r="O145">
        <f>20*LOG('Type 2 TL431'!$C$11*(SQRT(1+('Type 2 TL431'!$F$15/N145)^2))/(SQRT(1+(N145/'Type 2 TL431'!$F$16)^2)))</f>
        <v>42.439223146495181</v>
      </c>
      <c r="P145">
        <f>(PI()-ATAN('Type 2 TL431'!$F$15/N145)-ATAN(N145/'Type 2 TL431'!$F$16))*180/PI()</f>
        <v>95.719093041944632</v>
      </c>
    </row>
    <row r="146" spans="14:16" x14ac:dyDescent="0.25">
      <c r="N146">
        <v>229.08676527677656</v>
      </c>
      <c r="O146">
        <f>20*LOG('Type 2 TL431'!$C$11*(SQRT(1+('Type 2 TL431'!$F$15/N146)^2))/(SQRT(1+(N146/'Type 2 TL431'!$F$16)^2)))</f>
        <v>42.241946365763603</v>
      </c>
      <c r="P146">
        <f>(PI()-ATAN('Type 2 TL431'!$F$15/N146)-ATAN(N146/'Type 2 TL431'!$F$16))*180/PI()</f>
        <v>95.850846045434153</v>
      </c>
    </row>
    <row r="147" spans="14:16" x14ac:dyDescent="0.25">
      <c r="N147">
        <v>234.42288153199144</v>
      </c>
      <c r="O147">
        <f>20*LOG('Type 2 TL431'!$C$11*(SQRT(1+('Type 2 TL431'!$F$15/N147)^2))/(SQRT(1+(N147/'Type 2 TL431'!$F$16)^2)))</f>
        <v>42.044796017308563</v>
      </c>
      <c r="P147">
        <f>(PI()-ATAN('Type 2 TL431'!$F$15/N147)-ATAN(N147/'Type 2 TL431'!$F$16))*180/PI()</f>
        <v>95.985564661337108</v>
      </c>
    </row>
    <row r="148" spans="14:16" x14ac:dyDescent="0.25">
      <c r="N148">
        <v>239.88329190194824</v>
      </c>
      <c r="O148">
        <f>20*LOG('Type 2 TL431'!$C$11*(SQRT(1+('Type 2 TL431'!$F$15/N148)^2))/(SQRT(1+(N148/'Type 2 TL431'!$F$16)^2)))</f>
        <v>41.847777878322312</v>
      </c>
      <c r="P148">
        <f>(PI()-ATAN('Type 2 TL431'!$F$15/N148)-ATAN(N148/'Type 2 TL431'!$F$16))*180/PI()</f>
        <v>96.123310727935845</v>
      </c>
    </row>
    <row r="149" spans="14:16" x14ac:dyDescent="0.25">
      <c r="N149">
        <v>245.47089156850217</v>
      </c>
      <c r="O149">
        <f>20*LOG('Type 2 TL431'!$C$11*(SQRT(1+('Type 2 TL431'!$F$15/N149)^2))/(SQRT(1+(N149/'Type 2 TL431'!$F$16)^2)))</f>
        <v>41.650897981178275</v>
      </c>
      <c r="P149">
        <f>(PI()-ATAN('Type 2 TL431'!$F$15/N149)-ATAN(N149/'Type 2 TL431'!$F$16))*180/PI()</f>
        <v>96.264147023957761</v>
      </c>
    </row>
    <row r="150" spans="14:16" x14ac:dyDescent="0.25">
      <c r="N150">
        <v>251.18864315095712</v>
      </c>
      <c r="O150">
        <f>20*LOG('Type 2 TL431'!$C$11*(SQRT(1+('Type 2 TL431'!$F$15/N150)^2))/(SQRT(1+(N150/'Type 2 TL431'!$F$16)^2)))</f>
        <v>41.454162623867965</v>
      </c>
      <c r="P150">
        <f>(PI()-ATAN('Type 2 TL431'!$F$15/N150)-ATAN(N150/'Type 2 TL431'!$F$16))*180/PI()</f>
        <v>96.408137256840746</v>
      </c>
    </row>
    <row r="151" spans="14:16" x14ac:dyDescent="0.25">
      <c r="N151">
        <v>257.03957827688544</v>
      </c>
      <c r="O151">
        <f>20*LOG('Type 2 TL431'!$C$11*(SQRT(1+('Type 2 TL431'!$F$15/N151)^2))/(SQRT(1+(N151/'Type 2 TL431'!$F$16)^2)))</f>
        <v>41.257578380784892</v>
      </c>
      <c r="P151">
        <f>(PI()-ATAN('Type 2 TL431'!$F$15/N151)-ATAN(N151/'Type 2 TL431'!$F$16))*180/PI()</f>
        <v>96.555346048567415</v>
      </c>
    </row>
    <row r="152" spans="14:16" x14ac:dyDescent="0.25">
      <c r="N152">
        <v>263.0267991895372</v>
      </c>
      <c r="O152">
        <f>20*LOG('Type 2 TL431'!$C$11*(SQRT(1+('Type 2 TL431'!$F$15/N152)^2))/(SQRT(1+(N152/'Type 2 TL431'!$F$16)^2)))</f>
        <v>41.061152113859251</v>
      </c>
      <c r="P152">
        <f>(PI()-ATAN('Type 2 TL431'!$F$15/N152)-ATAN(N152/'Type 2 TL431'!$F$16))*180/PI()</f>
        <v>96.705838918885945</v>
      </c>
    </row>
    <row r="153" spans="14:16" x14ac:dyDescent="0.25">
      <c r="N153">
        <v>269.15348039269054</v>
      </c>
      <c r="O153">
        <f>20*LOG('Type 2 TL431'!$C$11*(SQRT(1+('Type 2 TL431'!$F$15/N153)^2))/(SQRT(1+(N153/'Type 2 TL431'!$F$16)^2)))</f>
        <v>40.864890984045836</v>
      </c>
      <c r="P153">
        <f>(PI()-ATAN('Type 2 TL431'!$F$15/N153)-ATAN(N153/'Type 2 TL431'!$F$16))*180/PI()</f>
        <v>96.859682265724828</v>
      </c>
    </row>
    <row r="154" spans="14:16" x14ac:dyDescent="0.25">
      <c r="N154">
        <v>275.42287033381558</v>
      </c>
      <c r="O154">
        <f>20*LOG('Type 2 TL431'!$C$11*(SQRT(1+('Type 2 TL431'!$F$15/N154)^2))/(SQRT(1+(N154/'Type 2 TL431'!$F$16)^2)))</f>
        <v>40.66880246316714</v>
      </c>
      <c r="P154">
        <f>(PI()-ATAN('Type 2 TL431'!$F$15/N154)-ATAN(N154/'Type 2 TL431'!$F$16))*180/PI()</f>
        <v>97.016943342598935</v>
      </c>
    </row>
    <row r="155" spans="14:16" x14ac:dyDescent="0.25">
      <c r="N155">
        <v>281.83829312644428</v>
      </c>
      <c r="O155">
        <f>20*LOG('Type 2 TL431'!$C$11*(SQRT(1+('Type 2 TL431'!$F$15/N155)^2))/(SQRT(1+(N155/'Type 2 TL431'!$F$16)^2)))</f>
        <v>40.472894346111971</v>
      </c>
      <c r="P155">
        <f>(PI()-ATAN('Type 2 TL431'!$F$15/N155)-ATAN(N155/'Type 2 TL431'!$F$16))*180/PI()</f>
        <v>97.177690232793594</v>
      </c>
    </row>
    <row r="156" spans="14:16" x14ac:dyDescent="0.25">
      <c r="N156">
        <v>288.40315031265942</v>
      </c>
      <c r="O156">
        <f>20*LOG('Type 2 TL431'!$C$11*(SQRT(1+('Type 2 TL431'!$F$15/N156)^2))/(SQRT(1+(N156/'Type 2 TL431'!$F$16)^2)))</f>
        <v>40.277174763388928</v>
      </c>
      <c r="P156">
        <f>(PI()-ATAN('Type 2 TL431'!$F$15/N156)-ATAN(N156/'Type 2 TL431'!$F$16))*180/PI()</f>
        <v>97.341991820102251</v>
      </c>
    </row>
    <row r="157" spans="14:16" x14ac:dyDescent="0.25">
      <c r="N157">
        <v>295.12092266663734</v>
      </c>
      <c r="O157">
        <f>20*LOG('Type 2 TL431'!$C$11*(SQRT(1+('Type 2 TL431'!$F$15/N157)^2))/(SQRT(1+(N157/'Type 2 TL431'!$F$16)^2)))</f>
        <v>40.081652194032685</v>
      </c>
      <c r="P157">
        <f>(PI()-ATAN('Type 2 TL431'!$F$15/N157)-ATAN(N157/'Type 2 TL431'!$F$16))*180/PI()</f>
        <v>97.509917755882142</v>
      </c>
    </row>
    <row r="158" spans="14:16" x14ac:dyDescent="0.25">
      <c r="N158">
        <v>301.99517204020032</v>
      </c>
      <c r="O158">
        <f>20*LOG('Type 2 TL431'!$C$11*(SQRT(1+('Type 2 TL431'!$F$15/N158)^2))/(SQRT(1+(N158/'Type 2 TL431'!$F$16)^2)))</f>
        <v>39.886335478859024</v>
      </c>
      <c r="P158">
        <f>(PI()-ATAN('Type 2 TL431'!$F$15/N158)-ATAN(N158/'Type 2 TL431'!$F$16))*180/PI()</f>
        <v>97.681538422181973</v>
      </c>
    </row>
    <row r="159" spans="14:16" x14ac:dyDescent="0.25">
      <c r="N159">
        <v>309.02954325135772</v>
      </c>
      <c r="O159">
        <f>20*LOG('Type 2 TL431'!$C$11*(SQRT(1+('Type 2 TL431'!$F$15/N159)^2))/(SQRT(1+(N159/'Type 2 TL431'!$F$16)^2)))</f>
        <v>39.691233834063276</v>
      </c>
      <c r="P159">
        <f>(PI()-ATAN('Type 2 TL431'!$F$15/N159)-ATAN(N159/'Type 2 TL431'!$F$16))*180/PI()</f>
        <v>97.856924890682706</v>
      </c>
    </row>
    <row r="160" spans="14:16" x14ac:dyDescent="0.25">
      <c r="N160">
        <v>316.22776601683654</v>
      </c>
      <c r="O160">
        <f>20*LOG('Type 2 TL431'!$C$11*(SQRT(1+('Type 2 TL431'!$F$15/N160)^2))/(SQRT(1+(N160/'Type 2 TL431'!$F$16)^2)))</f>
        <v>39.49635686515456</v>
      </c>
      <c r="P160">
        <f>(PI()-ATAN('Type 2 TL431'!$F$15/N160)-ATAN(N160/'Type 2 TL431'!$F$16))*180/PI()</f>
        <v>98.03614887718274</v>
      </c>
    </row>
    <row r="161" spans="14:16" x14ac:dyDescent="0.25">
      <c r="N161">
        <v>323.59365692962683</v>
      </c>
      <c r="O161">
        <f>20*LOG('Type 2 TL431'!$C$11*(SQRT(1+('Type 2 TL431'!$F$15/N161)^2))/(SQRT(1+(N161/'Type 2 TL431'!$F$16)^2)))</f>
        <v>39.301714581216046</v>
      </c>
      <c r="P161">
        <f>(PI()-ATAN('Type 2 TL431'!$F$15/N161)-ATAN(N161/'Type 2 TL431'!$F$16))*180/PI()</f>
        <v>98.219282691345441</v>
      </c>
    </row>
    <row r="162" spans="14:16" x14ac:dyDescent="0.25">
      <c r="N162">
        <v>331.13112148258955</v>
      </c>
      <c r="O162">
        <f>20*LOG('Type 2 TL431'!$C$11*(SQRT(1+('Type 2 TL431'!$F$15/N162)^2))/(SQRT(1+(N162/'Type 2 TL431'!$F$16)^2)))</f>
        <v>39.107317409479187</v>
      </c>
      <c r="P162">
        <f>(PI()-ATAN('Type 2 TL431'!$F$15/N162)-ATAN(N162/'Type 2 TL431'!$F$16))*180/PI()</f>
        <v>98.406399181417854</v>
      </c>
    </row>
    <row r="163" spans="14:16" x14ac:dyDescent="0.25">
      <c r="N163">
        <v>338.84415613920095</v>
      </c>
      <c r="O163">
        <f>20*LOG('Type 2 TL431'!$C$11*(SQRT(1+('Type 2 TL431'!$F$15/N163)^2))/(SQRT(1+(N163/'Type 2 TL431'!$F$16)^2)))</f>
        <v>38.913176210197108</v>
      </c>
      <c r="P163">
        <f>(PI()-ATAN('Type 2 TL431'!$F$15/N163)-ATAN(N163/'Type 2 TL431'!$F$16))*180/PI()</f>
        <v>98.59757167361542</v>
      </c>
    </row>
    <row r="164" spans="14:16" x14ac:dyDescent="0.25">
      <c r="N164">
        <v>346.73685045252995</v>
      </c>
      <c r="O164">
        <f>20*LOG('Type 2 TL431'!$C$11*(SQRT(1+('Type 2 TL431'!$F$15/N164)^2))/(SQRT(1+(N164/'Type 2 TL431'!$F$16)^2)))</f>
        <v>38.719302291799657</v>
      </c>
      <c r="P164">
        <f>(PI()-ATAN('Type 2 TL431'!$F$15/N164)-ATAN(N164/'Type 2 TL431'!$F$16))*180/PI()</f>
        <v>98.792873905859423</v>
      </c>
    </row>
    <row r="165" spans="14:16" x14ac:dyDescent="0.25">
      <c r="N165">
        <v>354.81338923357373</v>
      </c>
      <c r="O165">
        <f>20*LOG('Type 2 TL431'!$C$11*(SQRT(1+('Type 2 TL431'!$F$15/N165)^2))/(SQRT(1+(N165/'Type 2 TL431'!$F$16)^2)))</f>
        <v>38.525707426309175</v>
      </c>
      <c r="P165">
        <f>(PI()-ATAN('Type 2 TL431'!$F$15/N165)-ATAN(N165/'Type 2 TL431'!$F$16))*180/PI()</f>
        <v>98.99237995554067</v>
      </c>
    </row>
    <row r="166" spans="14:16" x14ac:dyDescent="0.25">
      <c r="N166">
        <v>363.07805477009953</v>
      </c>
      <c r="O166">
        <f>20*LOG('Type 2 TL431'!$C$11*(SQRT(1+('Type 2 TL431'!$F$15/N166)^2))/(SQRT(1+(N166/'Type 2 TL431'!$F$16)^2)))</f>
        <v>38.332403864993026</v>
      </c>
      <c r="P166">
        <f>(PI()-ATAN('Type 2 TL431'!$F$15/N166)-ATAN(N166/'Type 2 TL431'!$F$16))*180/PI()</f>
        <v>99.196164160974533</v>
      </c>
    </row>
    <row r="167" spans="14:16" x14ac:dyDescent="0.25">
      <c r="N167">
        <v>371.53522909717071</v>
      </c>
      <c r="O167">
        <f>20*LOG('Type 2 TL431'!$C$11*(SQRT(1+('Type 2 TL431'!$F$15/N167)^2))/(SQRT(1+(N167/'Type 2 TL431'!$F$16)^2)))</f>
        <v>38.139404354224936</v>
      </c>
      <c r="P167">
        <f>(PI()-ATAN('Type 2 TL431'!$F$15/N167)-ATAN(N167/'Type 2 TL431'!$F$16))*180/PI()</f>
        <v>99.404301036202668</v>
      </c>
    </row>
    <row r="168" spans="14:16" x14ac:dyDescent="0.25">
      <c r="N168">
        <v>380.18939632055924</v>
      </c>
      <c r="O168">
        <f>20*LOG('Type 2 TL431'!$C$11*(SQRT(1+('Type 2 TL431'!$F$15/N168)^2))/(SQRT(1+(N168/'Type 2 TL431'!$F$16)^2)))</f>
        <v>37.946722151523353</v>
      </c>
      <c r="P168">
        <f>(PI()-ATAN('Type 2 TL431'!$F$15/N168)-ATAN(N168/'Type 2 TL431'!$F$16))*180/PI()</f>
        <v>99.616865178787194</v>
      </c>
    </row>
    <row r="169" spans="14:16" x14ac:dyDescent="0.25">
      <c r="N169">
        <v>389.04514499427859</v>
      </c>
      <c r="O169">
        <f>20*LOG('Type 2 TL431'!$C$11*(SQRT(1+('Type 2 TL431'!$F$15/N169)^2))/(SQRT(1+(N169/'Type 2 TL431'!$F$16)^2)))</f>
        <v>37.754371041730749</v>
      </c>
      <c r="P169">
        <f>(PI()-ATAN('Type 2 TL431'!$F$15/N169)-ATAN(N169/'Type 2 TL431'!$F$16))*180/PI()</f>
        <v>99.833931170236895</v>
      </c>
    </row>
    <row r="170" spans="14:16" x14ac:dyDescent="0.25">
      <c r="N170">
        <v>398.10717055349511</v>
      </c>
      <c r="O170">
        <f>20*LOG('Type 2 TL431'!$C$11*(SQRT(1+('Type 2 TL431'!$F$15/N170)^2))/(SQRT(1+(N170/'Type 2 TL431'!$F$16)^2)))</f>
        <v>37.56236535329306</v>
      </c>
      <c r="P170">
        <f>(PI()-ATAN('Type 2 TL431'!$F$15/N170)-ATAN(N170/'Type 2 TL431'!$F$16))*180/PI()</f>
        <v>100.05557346869706</v>
      </c>
    </row>
    <row r="171" spans="14:16" x14ac:dyDescent="0.25">
      <c r="N171">
        <v>407.38027780411051</v>
      </c>
      <c r="O171">
        <f>20*LOG('Type 2 TL431'!$C$11*(SQRT(1+('Type 2 TL431'!$F$15/N171)^2))/(SQRT(1+(N171/'Type 2 TL431'!$F$16)^2)))</f>
        <v>37.370719974593612</v>
      </c>
      <c r="P171">
        <f>(PI()-ATAN('Type 2 TL431'!$F$15/N171)-ATAN(N171/'Type 2 TL431'!$F$16))*180/PI()</f>
        <v>100.28186629353125</v>
      </c>
    </row>
    <row r="172" spans="14:16" x14ac:dyDescent="0.25">
      <c r="N172">
        <v>416.86938347033305</v>
      </c>
      <c r="O172">
        <f>20*LOG('Type 2 TL431'!$C$11*(SQRT(1+('Type 2 TL431'!$F$15/N172)^2))/(SQRT(1+(N172/'Type 2 TL431'!$F$16)^2)))</f>
        <v>37.179450370290724</v>
      </c>
      <c r="P172">
        <f>(PI()-ATAN('Type 2 TL431'!$F$15/N172)-ATAN(N172/'Type 2 TL431'!$F$16))*180/PI()</f>
        <v>100.5128835014178</v>
      </c>
    </row>
    <row r="173" spans="14:16" x14ac:dyDescent="0.25">
      <c r="N173">
        <v>426.57951880159032</v>
      </c>
      <c r="O173">
        <f>20*LOG('Type 2 TL431'!$C$11*(SQRT(1+('Type 2 TL431'!$F$15/N173)^2))/(SQRT(1+(N173/'Type 2 TL431'!$F$16)^2)))</f>
        <v>36.988572597602165</v>
      </c>
      <c r="P173">
        <f>(PI()-ATAN('Type 2 TL431'!$F$15/N173)-ATAN(N173/'Type 2 TL431'!$F$16))*180/PI()</f>
        <v>100.7486984535845</v>
      </c>
    </row>
    <row r="174" spans="14:16" x14ac:dyDescent="0.25">
      <c r="N174">
        <v>436.51583224016343</v>
      </c>
      <c r="O174">
        <f>20*LOG('Type 2 TL431'!$C$11*(SQRT(1+('Type 2 TL431'!$F$15/N174)^2))/(SQRT(1+(N174/'Type 2 TL431'!$F$16)^2)))</f>
        <v>36.798103322474148</v>
      </c>
      <c r="P174">
        <f>(PI()-ATAN('Type 2 TL431'!$F$15/N174)-ATAN(N174/'Type 2 TL431'!$F$16))*180/PI()</f>
        <v>100.98938387380385</v>
      </c>
    </row>
    <row r="175" spans="14:16" x14ac:dyDescent="0.25">
      <c r="N175">
        <v>446.68359215096052</v>
      </c>
      <c r="O175">
        <f>20*LOG('Type 2 TL431'!$C$11*(SQRT(1+('Type 2 TL431'!$F$15/N175)^2))/(SQRT(1+(N175/'Type 2 TL431'!$F$16)^2)))</f>
        <v>36.608059835565982</v>
      </c>
      <c r="P175">
        <f>(PI()-ATAN('Type 2 TL431'!$F$15/N175)-ATAN(N175/'Type 2 TL431'!$F$16))*180/PI()</f>
        <v>101.2350116967758</v>
      </c>
    </row>
    <row r="176" spans="14:16" x14ac:dyDescent="0.25">
      <c r="N176">
        <v>457.08818961487231</v>
      </c>
      <c r="O176">
        <f>20*LOG('Type 2 TL431'!$C$11*(SQRT(1+('Type 2 TL431'!$F$15/N176)^2))/(SQRT(1+(N176/'Type 2 TL431'!$F$16)^2)))</f>
        <v>36.418460067974785</v>
      </c>
      <c r="P176">
        <f>(PI()-ATAN('Type 2 TL431'!$F$15/N176)-ATAN(N176/'Type 2 TL431'!$F$16))*180/PI()</f>
        <v>101.48565290653013</v>
      </c>
    </row>
    <row r="177" spans="14:16" x14ac:dyDescent="0.25">
      <c r="N177">
        <v>467.7351412871954</v>
      </c>
      <c r="O177">
        <f>20*LOG('Type 2 TL431'!$C$11*(SQRT(1+('Type 2 TL431'!$F$15/N177)^2))/(SQRT(1+(N177/'Type 2 TL431'!$F$16)^2)))</f>
        <v>36.22932260661797</v>
      </c>
      <c r="P177">
        <f>(PI()-ATAN('Type 2 TL431'!$F$15/N177)-ATAN(N177/'Type 2 TL431'!$F$16))*180/PI()</f>
        <v>101.74137736448994</v>
      </c>
    </row>
    <row r="178" spans="14:16" x14ac:dyDescent="0.25">
      <c r="N178">
        <v>478.63009232263539</v>
      </c>
      <c r="O178">
        <f>20*LOG('Type 2 TL431'!$C$11*(SQRT(1+('Type 2 TL431'!$F$15/N178)^2))/(SQRT(1+(N178/'Type 2 TL431'!$F$16)^2)))</f>
        <v>36.040666709183618</v>
      </c>
      <c r="P178">
        <f>(PI()-ATAN('Type 2 TL431'!$F$15/N178)-ATAN(N178/'Type 2 TL431'!$F$16))*180/PI()</f>
        <v>102.00225362685053</v>
      </c>
    </row>
    <row r="179" spans="14:16" x14ac:dyDescent="0.25">
      <c r="N179">
        <v>489.77881936844324</v>
      </c>
      <c r="O179">
        <f>20*LOG('Type 2 TL431'!$C$11*(SQRT(1+('Type 2 TL431'!$F$15/N179)^2))/(SQRT(1+(N179/'Type 2 TL431'!$F$16)^2)))</f>
        <v>35.852512318551554</v>
      </c>
      <c r="P179">
        <f>(PI()-ATAN('Type 2 TL431'!$F$15/N179)-ATAN(N179/'Type 2 TL431'!$F$16))*180/PI()</f>
        <v>102.26834875094499</v>
      </c>
    </row>
    <row r="180" spans="14:16" x14ac:dyDescent="0.25">
      <c r="N180">
        <v>501.18723362726911</v>
      </c>
      <c r="O180">
        <f>20*LOG('Type 2 TL431'!$C$11*(SQRT(1+('Type 2 TL431'!$F$15/N180)^2))/(SQRT(1+(N180/'Type 2 TL431'!$F$16)^2)))</f>
        <v>35.664880076579792</v>
      </c>
      <c r="P180">
        <f>(PI()-ATAN('Type 2 TL431'!$F$15/N180)-ATAN(N180/'Type 2 TL431'!$F$16))*180/PI()</f>
        <v>102.53972809028774</v>
      </c>
    </row>
    <row r="181" spans="14:16" x14ac:dyDescent="0.25">
      <c r="N181">
        <v>512.86138399136155</v>
      </c>
      <c r="O181">
        <f>20*LOG('Type 2 TL431'!$C$11*(SQRT(1+('Type 2 TL431'!$F$15/N181)^2))/(SQRT(1+(N181/'Type 2 TL431'!$F$16)^2)))</f>
        <v>35.477791337143124</v>
      </c>
      <c r="P181">
        <f>(PI()-ATAN('Type 2 TL431'!$F$15/N181)-ATAN(N181/'Type 2 TL431'!$F$16))*180/PI()</f>
        <v>102.81645507801396</v>
      </c>
    </row>
    <row r="182" spans="14:16" x14ac:dyDescent="0.25">
      <c r="N182">
        <v>524.80746024976918</v>
      </c>
      <c r="O182">
        <f>20*LOG('Type 2 TL431'!$C$11*(SQRT(1+('Type 2 TL431'!$F$15/N182)^2))/(SQRT(1+(N182/'Type 2 TL431'!$F$16)^2)))</f>
        <v>35.291268178302346</v>
      </c>
      <c r="P182">
        <f>(PI()-ATAN('Type 2 TL431'!$F$15/N182)-ATAN(N182/'Type 2 TL431'!$F$16))*180/PI()</f>
        <v>103.09859099846331</v>
      </c>
    </row>
    <row r="183" spans="14:16" x14ac:dyDescent="0.25">
      <c r="N183">
        <v>537.03179637024925</v>
      </c>
      <c r="O183">
        <f>20*LOG('Type 2 TL431'!$C$11*(SQRT(1+('Type 2 TL431'!$F$15/N183)^2))/(SQRT(1+(N183/'Type 2 TL431'!$F$16)^2)))</f>
        <v>35.105333413474028</v>
      </c>
      <c r="P183">
        <f>(PI()-ATAN('Type 2 TL431'!$F$15/N183)-ATAN(N183/'Type 2 TL431'!$F$16))*180/PI()</f>
        <v>103.38619474669245</v>
      </c>
    </row>
    <row r="184" spans="14:16" x14ac:dyDescent="0.25">
      <c r="N184">
        <v>549.54087385762091</v>
      </c>
      <c r="O184">
        <f>20*LOG('Type 2 TL431'!$C$11*(SQRT(1+('Type 2 TL431'!$F$15/N184)^2))/(SQRT(1+(N184/'Type 2 TL431'!$F$16)^2)))</f>
        <v>34.920010601462252</v>
      </c>
      <c r="P184">
        <f>(PI()-ATAN('Type 2 TL431'!$F$15/N184)-ATAN(N184/'Type 2 TL431'!$F$16))*180/PI()</f>
        <v>103.67932257574411</v>
      </c>
    </row>
    <row r="185" spans="14:16" x14ac:dyDescent="0.25">
      <c r="N185">
        <v>562.34132519034529</v>
      </c>
      <c r="O185">
        <f>20*LOG('Type 2 TL431'!$C$11*(SQRT(1+('Type 2 TL431'!$F$15/N185)^2))/(SQRT(1+(N185/'Type 2 TL431'!$F$16)^2)))</f>
        <v>34.735324055205339</v>
      </c>
      <c r="P185">
        <f>(PI()-ATAN('Type 2 TL431'!$F$15/N185)-ATAN(N185/'Type 2 TL431'!$F$16))*180/PI()</f>
        <v>103.9780278315485</v>
      </c>
    </row>
    <row r="186" spans="14:16" x14ac:dyDescent="0.25">
      <c r="N186">
        <v>575.43993733715297</v>
      </c>
      <c r="O186">
        <f>20*LOG('Type 2 TL431'!$C$11*(SQRT(1+('Type 2 TL431'!$F$15/N186)^2))/(SQRT(1+(N186/'Type 2 TL431'!$F$16)^2)))</f>
        <v>34.551298849081881</v>
      </c>
      <c r="P186">
        <f>(PI()-ATAN('Type 2 TL431'!$F$15/N186)-ATAN(N186/'Type 2 TL431'!$F$16))*180/PI()</f>
        <v>104.28236067538971</v>
      </c>
    </row>
    <row r="187" spans="14:16" x14ac:dyDescent="0.25">
      <c r="N187">
        <v>588.84365535558493</v>
      </c>
      <c r="O187">
        <f>20*LOG('Type 2 TL431'!$C$11*(SQRT(1+('Type 2 TL431'!$F$15/N187)^2))/(SQRT(1+(N187/'Type 2 TL431'!$F$16)^2)))</f>
        <v>34.367960824612098</v>
      </c>
      <c r="P187">
        <f>(PI()-ATAN('Type 2 TL431'!$F$15/N187)-ATAN(N187/'Type 2 TL431'!$F$16))*180/PI()</f>
        <v>104.59236779393161</v>
      </c>
    </row>
    <row r="188" spans="14:16" x14ac:dyDescent="0.25">
      <c r="N188">
        <v>602.55958607435355</v>
      </c>
      <c r="O188">
        <f>20*LOG('Type 2 TL431'!$C$11*(SQRT(1+('Type 2 TL431'!$F$15/N188)^2))/(SQRT(1+(N188/'Type 2 TL431'!$F$16)^2)))</f>
        <v>34.185336594382612</v>
      </c>
      <c r="P188">
        <f>(PI()-ATAN('Type 2 TL431'!$F$15/N188)-ATAN(N188/'Type 2 TL431'!$F$16))*180/PI()</f>
        <v>104.90809209687001</v>
      </c>
    </row>
    <row r="189" spans="14:16" x14ac:dyDescent="0.25">
      <c r="N189">
        <v>616.59500186147773</v>
      </c>
      <c r="O189">
        <f>20*LOG('Type 2 TL431'!$C$11*(SQRT(1+('Type 2 TL431'!$F$15/N189)^2))/(SQRT(1+(N189/'Type 2 TL431'!$F$16)^2)))</f>
        <v>34.003453544014832</v>
      </c>
      <c r="P189">
        <f>(PI()-ATAN('Type 2 TL431'!$F$15/N189)-ATAN(N189/'Type 2 TL431'!$F$16))*180/PI()</f>
        <v>105.22957240235529</v>
      </c>
    </row>
    <row r="190" spans="14:16" x14ac:dyDescent="0.25">
      <c r="N190">
        <v>630.95734448018868</v>
      </c>
      <c r="O190">
        <f>20*LOG('Type 2 TL431'!$C$11*(SQRT(1+('Type 2 TL431'!$F$15/N190)^2))/(SQRT(1+(N190/'Type 2 TL431'!$F$16)^2)))</f>
        <v>33.822339831989908</v>
      </c>
      <c r="P190">
        <f>(PI()-ATAN('Type 2 TL431'!$F$15/N190)-ATAN(N190/'Type 2 TL431'!$F$16))*180/PI()</f>
        <v>105.5568431104178</v>
      </c>
    </row>
    <row r="191" spans="14:16" x14ac:dyDescent="0.25">
      <c r="N191">
        <v>645.65422903465083</v>
      </c>
      <c r="O191">
        <f>20*LOG('Type 2 TL431'!$C$11*(SQRT(1+('Type 2 TL431'!$F$15/N191)^2))/(SQRT(1+(N191/'Type 2 TL431'!$F$16)^2)))</f>
        <v>33.642024387136757</v>
      </c>
      <c r="P191">
        <f>(PI()-ATAN('Type 2 TL431'!$F$15/N191)-ATAN(N191/'Type 2 TL431'!$F$16))*180/PI()</f>
        <v>105.88993386472319</v>
      </c>
    </row>
    <row r="192" spans="14:16" x14ac:dyDescent="0.25">
      <c r="N192">
        <v>660.69344800759109</v>
      </c>
      <c r="O192">
        <f>20*LOG('Type 2 TL431'!$C$11*(SQRT(1+('Type 2 TL431'!$F$15/N192)^2))/(SQRT(1+(N192/'Type 2 TL431'!$F$16)^2)))</f>
        <v>33.462536903583803</v>
      </c>
      <c r="P192">
        <f>(PI()-ATAN('Type 2 TL431'!$F$15/N192)-ATAN(N192/'Type 2 TL431'!$F$16))*180/PI()</f>
        <v>106.22886920308966</v>
      </c>
    </row>
    <row r="193" spans="14:16" x14ac:dyDescent="0.25">
      <c r="N193">
        <v>676.08297539197679</v>
      </c>
      <c r="O193">
        <f>20*LOG('Type 2 TL431'!$C$11*(SQRT(1+('Type 2 TL431'!$F$15/N193)^2))/(SQRT(1+(N193/'Type 2 TL431'!$F$16)^2)))</f>
        <v>33.28390783297025</v>
      </c>
      <c r="P193">
        <f>(PI()-ATAN('Type 2 TL431'!$F$15/N193)-ATAN(N193/'Type 2 TL431'!$F$16))*180/PI()</f>
        <v>106.57366819731128</v>
      </c>
    </row>
    <row r="194" spans="14:16" x14ac:dyDescent="0.25">
      <c r="N194">
        <v>691.83097091893126</v>
      </c>
      <c r="O194">
        <f>20*LOG('Type 2 TL431'!$C$11*(SQRT(1+('Type 2 TL431'!$F$15/N194)^2))/(SQRT(1+(N194/'Type 2 TL431'!$F$16)^2)))</f>
        <v>33.106168373708911</v>
      </c>
      <c r="P194">
        <f>(PI()-ATAN('Type 2 TL431'!$F$15/N194)-ATAN(N194/'Type 2 TL431'!$F$16))*180/PI()</f>
        <v>106.92434408295398</v>
      </c>
    </row>
    <row r="195" spans="14:16" x14ac:dyDescent="0.25">
      <c r="N195">
        <v>707.94578438413259</v>
      </c>
      <c r="O195">
        <f>20*LOG('Type 2 TL431'!$C$11*(SQRT(1+('Type 2 TL431'!$F$15/N195)^2))/(SQRT(1+(N195/'Type 2 TL431'!$F$16)^2)))</f>
        <v>32.929350457090528</v>
      </c>
      <c r="P195">
        <f>(PI()-ATAN('Type 2 TL431'!$F$15/N195)-ATAN(N195/'Type 2 TL431'!$F$16))*180/PI()</f>
        <v>107.28090387992006</v>
      </c>
    </row>
    <row r="196" spans="14:16" x14ac:dyDescent="0.25">
      <c r="N196">
        <v>724.43596007498434</v>
      </c>
      <c r="O196">
        <f>20*LOG('Type 2 TL431'!$C$11*(SQRT(1+('Type 2 TL431'!$F$15/N196)^2))/(SQRT(1+(N196/'Type 2 TL431'!$F$16)^2)))</f>
        <v>32.753486730018395</v>
      </c>
      <c r="P196">
        <f>(PI()-ATAN('Type 2 TL431'!$F$15/N196)-ATAN(N196/'Type 2 TL431'!$F$16))*180/PI()</f>
        <v>107.64334800471522</v>
      </c>
    </row>
    <row r="197" spans="14:16" x14ac:dyDescent="0.25">
      <c r="N197">
        <v>741.3102413009118</v>
      </c>
      <c r="O197">
        <f>20*LOG('Type 2 TL431'!$C$11*(SQRT(1+('Type 2 TL431'!$F$15/N197)^2))/(SQRT(1+(N197/'Type 2 TL431'!$F$16)^2)))</f>
        <v>32.578610534163182</v>
      </c>
      <c r="P197">
        <f>(PI()-ATAN('Type 2 TL431'!$F$15/N197)-ATAN(N197/'Type 2 TL431'!$F$16))*180/PI()</f>
        <v>108.01166987549811</v>
      </c>
    </row>
    <row r="198" spans="14:16" x14ac:dyDescent="0.25">
      <c r="N198">
        <v>758.57757502917775</v>
      </c>
      <c r="O198">
        <f>20*LOG('Type 2 TL431'!$C$11*(SQRT(1+('Type 2 TL431'!$F$15/N198)^2))/(SQRT(1+(N198/'Type 2 TL431'!$F$16)^2)))</f>
        <v>32.404755881330665</v>
      </c>
      <c r="P198">
        <f>(PI()-ATAN('Type 2 TL431'!$F$15/N198)-ATAN(N198/'Type 2 TL431'!$F$16))*180/PI()</f>
        <v>108.38585551114451</v>
      </c>
    </row>
    <row r="199" spans="14:16" x14ac:dyDescent="0.25">
      <c r="N199">
        <v>776.24711662868572</v>
      </c>
      <c r="O199">
        <f>20*LOG('Type 2 TL431'!$C$11*(SQRT(1+('Type 2 TL431'!$F$15/N199)^2))/(SQRT(1+(N199/'Type 2 TL431'!$F$16)^2)))</f>
        <v>32.231957424840147</v>
      </c>
      <c r="P199">
        <f>(PI()-ATAN('Type 2 TL431'!$F$15/N199)-ATAN(N199/'Type 2 TL431'!$F$16))*180/PI()</f>
        <v>108.76588312571714</v>
      </c>
    </row>
    <row r="200" spans="14:16" x14ac:dyDescent="0.25">
      <c r="N200">
        <v>794.32823472427515</v>
      </c>
      <c r="O200">
        <f>20*LOG('Type 2 TL431'!$C$11*(SQRT(1+('Type 2 TL431'!$F$15/N200)^2))/(SQRT(1+(N200/'Type 2 TL431'!$F$16)^2)))</f>
        <v>32.060250426718639</v>
      </c>
      <c r="P200">
        <f>(PI()-ATAN('Type 2 TL431'!$F$15/N200)-ATAN(N200/'Type 2 TL431'!$F$16))*180/PI()</f>
        <v>109.15172271989547</v>
      </c>
    </row>
    <row r="201" spans="14:16" x14ac:dyDescent="0.25">
      <c r="N201">
        <v>812.83051616409261</v>
      </c>
      <c r="O201">
        <f>20*LOG('Type 2 TL431'!$C$11*(SQRT(1+('Type 2 TL431'!$F$15/N201)^2))/(SQRT(1+(N201/'Type 2 TL431'!$F$16)^2)))</f>
        <v>31.889670720526059</v>
      </c>
      <c r="P201">
        <f>(PI()-ATAN('Type 2 TL431'!$F$15/N201)-ATAN(N201/'Type 2 TL431'!$F$16))*180/PI()</f>
        <v>109.54333567108712</v>
      </c>
    </row>
    <row r="202" spans="14:16" x14ac:dyDescent="0.25">
      <c r="N202">
        <v>831.76377110266412</v>
      </c>
      <c r="O202">
        <f>20*LOG('Type 2 TL431'!$C$11*(SQRT(1+('Type 2 TL431'!$F$15/N202)^2))/(SQRT(1+(N202/'Type 2 TL431'!$F$16)^2)))</f>
        <v>31.720254669639168</v>
      </c>
      <c r="P202">
        <f>(PI()-ATAN('Type 2 TL431'!$F$15/N202)-ATAN(N202/'Type 2 TL431'!$F$16))*180/PI()</f>
        <v>109.9406743241114</v>
      </c>
    </row>
    <row r="203" spans="14:16" x14ac:dyDescent="0.25">
      <c r="N203">
        <v>851.13803820236933</v>
      </c>
      <c r="O203">
        <f>20*LOG('Type 2 TL431'!$C$11*(SQRT(1+('Type 2 TL431'!$F$15/N203)^2))/(SQRT(1+(N203/'Type 2 TL431'!$F$16)^2)))</f>
        <v>31.552039120838135</v>
      </c>
      <c r="P203">
        <f>(PI()-ATAN('Type 2 TL431'!$F$15/N203)-ATAN(N203/'Type 2 TL431'!$F$16))*180/PI()</f>
        <v>110.34368158451552</v>
      </c>
    </row>
    <row r="204" spans="14:16" x14ac:dyDescent="0.25">
      <c r="N204">
        <v>870.96358995607341</v>
      </c>
      <c r="O204">
        <f>20*LOG('Type 2 TL431'!$C$11*(SQRT(1+('Type 2 TL431'!$F$15/N204)^2))/(SQRT(1+(N204/'Type 2 TL431'!$F$16)^2)))</f>
        <v>31.385061353057999</v>
      </c>
      <c r="P204">
        <f>(PI()-ATAN('Type 2 TL431'!$F$15/N204)-ATAN(N204/'Type 2 TL431'!$F$16))*180/PI()</f>
        <v>110.75229051675163</v>
      </c>
    </row>
    <row r="205" spans="14:16" x14ac:dyDescent="0.25">
      <c r="N205">
        <v>891.25093813373792</v>
      </c>
      <c r="O205">
        <f>20*LOG('Type 2 TL431'!$C$11*(SQRT(1+('Type 2 TL431'!$F$15/N205)^2))/(SQRT(1+(N205/'Type 2 TL431'!$F$16)^2)))</f>
        <v>31.219359021189852</v>
      </c>
      <c r="P205">
        <f>(PI()-ATAN('Type 2 TL431'!$F$15/N205)-ATAN(N205/'Type 2 TL431'!$F$16))*180/PI()</f>
        <v>111.16642394960546</v>
      </c>
    </row>
    <row r="206" spans="14:16" x14ac:dyDescent="0.25">
      <c r="N206">
        <v>912.01083935590179</v>
      </c>
      <c r="O206">
        <f>20*LOG('Type 2 TL431'!$C$11*(SQRT(1+('Type 2 TL431'!$F$15/N206)^2))/(SQRT(1+(N206/'Type 2 TL431'!$F$16)^2)))</f>
        <v>31.054970094841664</v>
      </c>
      <c r="P206">
        <f>(PI()-ATAN('Type 2 TL431'!$F$15/N206)-ATAN(N206/'Type 2 TL431'!$F$16))*180/PI()</f>
        <v>111.585994091427</v>
      </c>
    </row>
    <row r="207" spans="14:16" x14ac:dyDescent="0.25">
      <c r="N207">
        <v>933.25430079698299</v>
      </c>
      <c r="O207">
        <f>20*LOG('Type 2 TL431'!$C$11*(SQRT(1+('Type 2 TL431'!$F$15/N207)^2))/(SQRT(1+(N207/'Type 2 TL431'!$F$16)^2)))</f>
        <v>30.89193279199792</v>
      </c>
      <c r="P207">
        <f>(PI()-ATAN('Type 2 TL431'!$F$15/N207)-ATAN(N207/'Type 2 TL431'!$F$16))*180/PI()</f>
        <v>112.01090215785817</v>
      </c>
    </row>
    <row r="208" spans="14:16" x14ac:dyDescent="0.25">
      <c r="N208">
        <v>954.99258602142754</v>
      </c>
      <c r="O208">
        <f>20*LOG('Type 2 TL431'!$C$11*(SQRT(1+('Type 2 TL431'!$F$15/N208)^2))/(SQRT(1+(N208/'Type 2 TL431'!$F$16)^2)))</f>
        <v>30.73028550754924</v>
      </c>
      <c r="P208">
        <f>(PI()-ATAN('Type 2 TL431'!$F$15/N208)-ATAN(N208/'Type 2 TL431'!$F$16))*180/PI()</f>
        <v>112.44103801489116</v>
      </c>
    </row>
    <row r="209" spans="14:16" x14ac:dyDescent="0.25">
      <c r="N209">
        <v>977.23722095580194</v>
      </c>
      <c r="O209">
        <f>20*LOG('Type 2 TL431'!$C$11*(SQRT(1+('Type 2 TL431'!$F$15/N209)^2))/(SQRT(1+(N209/'Type 2 TL431'!$F$16)^2)))</f>
        <v>30.570066736699083</v>
      </c>
      <c r="P209">
        <f>(PI()-ATAN('Type 2 TL431'!$F$15/N209)-ATAN(N209/'Type 2 TL431'!$F$16))*180/PI()</f>
        <v>112.87627984020904</v>
      </c>
    </row>
    <row r="210" spans="14:16" x14ac:dyDescent="0.25">
      <c r="N210">
        <v>1000</v>
      </c>
      <c r="O210">
        <f>20*LOG('Type 2 TL431'!$C$11*(SQRT(1+('Type 2 TL431'!$F$15/N210)^2))/(SQRT(1+(N210/'Type 2 TL431'!$F$16)^2)))</f>
        <v>30.41131499329353</v>
      </c>
      <c r="P210">
        <f>(PI()-ATAN('Type 2 TL431'!$F$15/N210)-ATAN(N210/'Type 2 TL431'!$F$16))*180/PI()</f>
        <v>113.31649380586373</v>
      </c>
    </row>
    <row r="211" spans="14:16" x14ac:dyDescent="0.25">
      <c r="N211">
        <v>1023.2929922807541</v>
      </c>
      <c r="O211">
        <f>20*LOG('Type 2 TL431'!$C$11*(SQRT(1+('Type 2 TL431'!$F$15/N211)^2))/(SQRT(1+(N211/'Type 2 TL431'!$F$16)^2)))</f>
        <v>30.25406872316255</v>
      </c>
      <c r="P211">
        <f>(PI()-ATAN('Type 2 TL431'!$F$15/N211)-ATAN(N211/'Type 2 TL431'!$F$16))*180/PI()</f>
        <v>113.76153378542409</v>
      </c>
    </row>
    <row r="212" spans="14:16" x14ac:dyDescent="0.25">
      <c r="N212">
        <v>1047.1285480508993</v>
      </c>
      <c r="O212">
        <f>20*LOG('Type 2 TL431'!$C$11*(SQRT(1+('Type 2 TL431'!$F$15/N212)^2))/(SQRT(1+(N212/'Type 2 TL431'!$F$16)^2)))</f>
        <v>30.098366212604965</v>
      </c>
      <c r="P212">
        <f>(PI()-ATAN('Type 2 TL431'!$F$15/N212)-ATAN(N212/'Type 2 TL431'!$F$16))*180/PI()</f>
        <v>114.21124108878547</v>
      </c>
    </row>
    <row r="213" spans="14:16" x14ac:dyDescent="0.25">
      <c r="N213">
        <v>1071.5193052376062</v>
      </c>
      <c r="O213">
        <f>20*LOG('Type 2 TL431'!$C$11*(SQRT(1+('Type 2 TL431'!$F$15/N213)^2))/(SQRT(1+(N213/'Type 2 TL431'!$F$16)^2)))</f>
        <v>29.944245492198974</v>
      </c>
      <c r="P213">
        <f>(PI()-ATAN('Type 2 TL431'!$F$15/N213)-ATAN(N213/'Type 2 TL431'!$F$16))*180/PI()</f>
        <v>114.66544422785239</v>
      </c>
    </row>
    <row r="214" spans="14:16" x14ac:dyDescent="0.25">
      <c r="N214">
        <v>1096.4781961431847</v>
      </c>
      <c r="O214">
        <f>20*LOG('Type 2 TL431'!$C$11*(SQRT(1+('Type 2 TL431'!$F$15/N214)^2))/(SQRT(1+(N214/'Type 2 TL431'!$F$16)^2)))</f>
        <v>29.791744236167577</v>
      </c>
      <c r="P214">
        <f>(PI()-ATAN('Type 2 TL431'!$F$15/N214)-ATAN(N214/'Type 2 TL431'!$F$16))*180/PI()</f>
        <v>115.12395871630648</v>
      </c>
    </row>
    <row r="215" spans="14:16" x14ac:dyDescent="0.25">
      <c r="N215">
        <v>1122.0184543019632</v>
      </c>
      <c r="O215">
        <f>20*LOG('Type 2 TL431'!$C$11*(SQRT(1+('Type 2 TL431'!$F$15/N215)^2))/(SQRT(1+(N215/'Type 2 TL431'!$F$16)^2)))</f>
        <v>29.640899657580878</v>
      </c>
      <c r="P215">
        <f>(PI()-ATAN('Type 2 TL431'!$F$15/N215)-ATAN(N215/'Type 2 TL431'!$F$16))*180/PI()</f>
        <v>115.58658690662811</v>
      </c>
    </row>
    <row r="216" spans="14:16" x14ac:dyDescent="0.25">
      <c r="N216">
        <v>1148.1536214968821</v>
      </c>
      <c r="O216">
        <f>20*LOG('Type 2 TL431'!$C$11*(SQRT(1+('Type 2 TL431'!$F$15/N216)^2))/(SQRT(1+(N216/'Type 2 TL431'!$F$16)^2)))</f>
        <v>29.491748399729317</v>
      </c>
      <c r="P216">
        <f>(PI()-ATAN('Type 2 TL431'!$F$15/N216)-ATAN(N216/'Type 2 TL431'!$F$16))*180/PI()</f>
        <v>116.05311786746442</v>
      </c>
    </row>
    <row r="217" spans="14:16" x14ac:dyDescent="0.25">
      <c r="N217">
        <v>1174.8975549395288</v>
      </c>
      <c r="O217">
        <f>20*LOG('Type 2 TL431'!$C$11*(SQRT(1+('Type 2 TL431'!$F$15/N217)^2))/(SQRT(1+(N217/'Type 2 TL431'!$F$16)^2)))</f>
        <v>29.344326424054788</v>
      </c>
      <c r="P217">
        <f>(PI()-ATAN('Type 2 TL431'!$F$15/N217)-ATAN(N217/'Type 2 TL431'!$F$16))*180/PI()</f>
        <v>116.52332730431904</v>
      </c>
    </row>
    <row r="218" spans="14:16" x14ac:dyDescent="0.25">
      <c r="N218">
        <v>1202.264434617412</v>
      </c>
      <c r="O218">
        <f>20*LOG('Type 2 TL431'!$C$11*(SQRT(1+('Type 2 TL431'!$F$15/N218)^2))/(SQRT(1+(N218/'Type 2 TL431'!$F$16)^2)))</f>
        <v>29.198668895079312</v>
      </c>
      <c r="P218">
        <f>(PI()-ATAN('Type 2 TL431'!$F$15/N218)-ATAN(N218/'Type 2 TL431'!$F$16))*180/PI()</f>
        <v>116.99697752638181</v>
      </c>
    </row>
    <row r="219" spans="14:16" x14ac:dyDescent="0.25">
      <c r="N219">
        <v>1230.2687708123808</v>
      </c>
      <c r="O219">
        <f>20*LOG('Type 2 TL431'!$C$11*(SQRT(1+('Type 2 TL431'!$F$15/N219)^2))/(SQRT(1+(N219/'Type 2 TL431'!$F$16)^2)))</f>
        <v>29.054810062822686</v>
      </c>
      <c r="P219">
        <f>(PI()-ATAN('Type 2 TL431'!$F$15/N219)-ATAN(N219/'Type 2 TL431'!$F$16))*180/PI()</f>
        <v>117.4738174621147</v>
      </c>
    </row>
    <row r="220" spans="14:16" x14ac:dyDescent="0.25">
      <c r="N220">
        <v>1258.9254117941662</v>
      </c>
      <c r="O220">
        <f>20*LOG('Type 2 TL431'!$C$11*(SQRT(1+('Type 2 TL431'!$F$15/N220)^2))/(SQRT(1+(N220/'Type 2 TL431'!$F$16)^2)))</f>
        <v>28.912783143250156</v>
      </c>
      <c r="P220">
        <f>(PI()-ATAN('Type 2 TL431'!$F$15/N220)-ATAN(N220/'Type 2 TL431'!$F$16))*180/PI()</f>
        <v>117.95358272596788</v>
      </c>
    </row>
    <row r="221" spans="14:16" x14ac:dyDescent="0.25">
      <c r="N221">
        <v>1288.2495516931326</v>
      </c>
      <c r="O221">
        <f>20*LOG('Type 2 TL431'!$C$11*(SQRT(1+('Type 2 TL431'!$F$15/N221)^2))/(SQRT(1+(N221/'Type 2 TL431'!$F$16)^2)))</f>
        <v>28.772620197338558</v>
      </c>
      <c r="P221">
        <f>(PI()-ATAN('Type 2 TL431'!$F$15/N221)-ATAN(N221/'Type 2 TL431'!$F$16))*180/PI()</f>
        <v>118.4359957383127</v>
      </c>
    </row>
    <row r="222" spans="14:16" x14ac:dyDescent="0.25">
      <c r="N222">
        <v>1318.2567385564057</v>
      </c>
      <c r="O222">
        <f>20*LOG('Type 2 TL431'!$C$11*(SQRT(1+('Type 2 TL431'!$F$15/N222)^2))/(SQRT(1+(N222/'Type 2 TL431'!$F$16)^2)))</f>
        <v>28.634352009392611</v>
      </c>
      <c r="P222">
        <f>(PI()-ATAN('Type 2 TL431'!$F$15/N222)-ATAN(N222/'Type 2 TL431'!$F$16))*180/PI()</f>
        <v>118.92076590034898</v>
      </c>
    </row>
    <row r="223" spans="14:16" x14ac:dyDescent="0.25">
      <c r="N223">
        <v>1348.9628825916523</v>
      </c>
      <c r="O223">
        <f>20*LOG('Type 2 TL431'!$C$11*(SQRT(1+('Type 2 TL431'!$F$15/N223)^2))/(SQRT(1+(N223/'Type 2 TL431'!$F$16)^2)))</f>
        <v>28.498007965282277</v>
      </c>
      <c r="P223">
        <f>(PI()-ATAN('Type 2 TL431'!$F$15/N223)-ATAN(N223/'Type 2 TL431'!$F$16))*180/PI()</f>
        <v>119.40758982537632</v>
      </c>
    </row>
    <row r="224" spans="14:16" x14ac:dyDescent="0.25">
      <c r="N224">
        <v>1380.3842646028831</v>
      </c>
      <c r="O224">
        <f>20*LOG('Type 2 TL431'!$C$11*(SQRT(1+('Type 2 TL431'!$F$15/N224)^2))/(SQRT(1+(N224/'Type 2 TL431'!$F$16)^2)))</f>
        <v>28.363615931305482</v>
      </c>
      <c r="P224">
        <f>(PI()-ATAN('Type 2 TL431'!$F$15/N224)-ATAN(N224/'Type 2 TL431'!$F$16))*180/PI()</f>
        <v>119.89615162741138</v>
      </c>
    </row>
    <row r="225" spans="14:16" x14ac:dyDescent="0.25">
      <c r="N225">
        <v>1412.5375446227524</v>
      </c>
      <c r="O225">
        <f>20*LOG('Type 2 TL431'!$C$11*(SQRT(1+('Type 2 TL431'!$F$15/N225)^2))/(SQRT(1+(N225/'Type 2 TL431'!$F$16)^2)))</f>
        <v>28.231202134408107</v>
      </c>
      <c r="P225">
        <f>(PI()-ATAN('Type 2 TL431'!$F$15/N225)-ATAN(N225/'Type 2 TL431'!$F$16))*180/PI()</f>
        <v>120.38612326769446</v>
      </c>
    </row>
    <row r="226" spans="14:16" x14ac:dyDescent="0.25">
      <c r="N226">
        <v>1445.4397707459254</v>
      </c>
      <c r="O226">
        <f>20*LOG('Type 2 TL431'!$C$11*(SQRT(1+('Type 2 TL431'!$F$15/N226)^2))/(SQRT(1+(N226/'Type 2 TL431'!$F$16)^2)))</f>
        <v>28.100791044513016</v>
      </c>
      <c r="P226">
        <f>(PI()-ATAN('Type 2 TL431'!$F$15/N226)-ATAN(N226/'Type 2 TL431'!$F$16))*180/PI()</f>
        <v>120.87716495915636</v>
      </c>
    </row>
    <row r="227" spans="14:16" x14ac:dyDescent="0.25">
      <c r="N227">
        <v>1479.1083881682052</v>
      </c>
      <c r="O227">
        <f>20*LOG('Type 2 TL431'!$C$11*(SQRT(1+('Type 2 TL431'!$F$15/N227)^2))/(SQRT(1+(N227/'Type 2 TL431'!$F$16)^2)))</f>
        <v>27.972405259722841</v>
      </c>
      <c r="P227">
        <f>(PI()-ATAN('Type 2 TL431'!$F$15/N227)-ATAN(N227/'Type 2 TL431'!$F$16))*180/PI()</f>
        <v>121.36892562842522</v>
      </c>
    </row>
    <row r="228" spans="14:16" x14ac:dyDescent="0.25">
      <c r="N228">
        <v>1513.5612484362057</v>
      </c>
      <c r="O228">
        <f>20*LOG('Type 2 TL431'!$C$11*(SQRT(1+('Type 2 TL431'!$F$15/N228)^2))/(SQRT(1+(N228/'Type 2 TL431'!$F$16)^2)))</f>
        <v>27.846065395164722</v>
      </c>
      <c r="P228">
        <f>(PI()-ATAN('Type 2 TL431'!$F$15/N228)-ATAN(N228/'Type 2 TL431'!$F$16))*180/PI()</f>
        <v>121.86104343444052</v>
      </c>
    </row>
    <row r="229" spans="14:16" x14ac:dyDescent="0.25">
      <c r="N229">
        <v>1548.8166189124788</v>
      </c>
      <c r="O229">
        <f>20*LOG('Type 2 TL431'!$C$11*(SQRT(1+('Type 2 TL431'!$F$15/N229)^2))/(SQRT(1+(N229/'Type 2 TL431'!$F$16)^2)))</f>
        <v>27.721789976240963</v>
      </c>
      <c r="P229">
        <f>(PI()-ATAN('Type 2 TL431'!$F$15/N229)-ATAN(N229/'Type 2 TL431'!$F$16))*180/PI()</f>
        <v>122.35314634221766</v>
      </c>
    </row>
    <row r="230" spans="14:16" x14ac:dyDescent="0.25">
      <c r="N230">
        <v>1584.8931924611106</v>
      </c>
      <c r="O230">
        <f>20*LOG('Type 2 TL431'!$C$11*(SQRT(1+('Type 2 TL431'!$F$15/N230)^2))/(SQRT(1+(N230/'Type 2 TL431'!$F$16)^2)))</f>
        <v>27.599595337034675</v>
      </c>
      <c r="P230">
        <f>(PI()-ATAN('Type 2 TL431'!$F$15/N230)-ATAN(N230/'Type 2 TL431'!$F$16))*180/PI()</f>
        <v>122.84485274978258</v>
      </c>
    </row>
    <row r="231" spans="14:16" x14ac:dyDescent="0.25">
      <c r="N231">
        <v>1621.8100973589271</v>
      </c>
      <c r="O231">
        <f>20*LOG('Type 2 TL431'!$C$11*(SQRT(1+('Type 2 TL431'!$F$15/N231)^2))/(SQRT(1+(N231/'Type 2 TL431'!$F$16)^2)))</f>
        <v>27.479495524596345</v>
      </c>
      <c r="P231">
        <f>(PI()-ATAN('Type 2 TL431'!$F$15/N231)-ATAN(N231/'Type 2 TL431'!$F$16))*180/PI()</f>
        <v>123.33577216577339</v>
      </c>
    </row>
    <row r="232" spans="14:16" x14ac:dyDescent="0.25">
      <c r="N232">
        <v>1659.5869074375573</v>
      </c>
      <c r="O232">
        <f>20*LOG('Type 2 TL431'!$C$11*(SQRT(1+('Type 2 TL431'!$F$15/N232)^2))/(SQRT(1+(N232/'Type 2 TL431'!$F$16)^2)))</f>
        <v>27.361502209803898</v>
      </c>
      <c r="P232">
        <f>(PI()-ATAN('Type 2 TL431'!$F$15/N232)-ATAN(N232/'Type 2 TL431'!$F$16))*180/PI()</f>
        <v>123.82550593469668</v>
      </c>
    </row>
    <row r="233" spans="14:16" x14ac:dyDescent="0.25">
      <c r="N233">
        <v>1698.243652461741</v>
      </c>
      <c r="O233">
        <f>20*LOG('Type 2 TL431'!$C$11*(SQRT(1+('Type 2 TL431'!$F$15/N233)^2))/(SQRT(1+(N233/'Type 2 TL431'!$F$16)^2)))</f>
        <v>27.245624605446089</v>
      </c>
      <c r="P233">
        <f>(PI()-ATAN('Type 2 TL431'!$F$15/N233)-ATAN(N233/'Type 2 TL431'!$F$16))*180/PI()</f>
        <v>124.31364800634105</v>
      </c>
    </row>
    <row r="234" spans="14:16" x14ac:dyDescent="0.25">
      <c r="N234">
        <v>1737.8008287493717</v>
      </c>
      <c r="O234">
        <f>20*LOG('Type 2 TL431'!$C$11*(SQRT(1+('Type 2 TL431'!$F$15/N234)^2))/(SQRT(1+(N234/'Type 2 TL431'!$F$16)^2)))</f>
        <v>27.131869392127772</v>
      </c>
      <c r="P234">
        <f>(PI()-ATAN('Type 2 TL431'!$F$15/N234)-ATAN(N234/'Type 2 TL431'!$F$16))*180/PI()</f>
        <v>124.79978574539074</v>
      </c>
    </row>
    <row r="235" spans="14:16" x14ac:dyDescent="0.25">
      <c r="N235">
        <v>1778.2794100389192</v>
      </c>
      <c r="O235">
        <f>20*LOG('Type 2 TL431'!$C$11*(SQRT(1+('Type 2 TL431'!$F$15/N235)^2))/(SQRT(1+(N235/'Type 2 TL431'!$F$16)^2)))</f>
        <v>27.020240652535243</v>
      </c>
      <c r="P235">
        <f>(PI()-ATAN('Type 2 TL431'!$F$15/N235)-ATAN(N235/'Type 2 TL431'!$F$16))*180/PI()</f>
        <v>125.28350077686324</v>
      </c>
    </row>
    <row r="236" spans="14:16" x14ac:dyDescent="0.25">
      <c r="N236">
        <v>1819.7008586099794</v>
      </c>
      <c r="O236">
        <f>20*LOG('Type 2 TL431'!$C$11*(SQRT(1+('Type 2 TL431'!$F$15/N236)^2))/(SQRT(1+(N236/'Type 2 TL431'!$F$16)^2)))</f>
        <v>26.910739814532135</v>
      </c>
      <c r="P236">
        <f>(PI()-ATAN('Type 2 TL431'!$F$15/N236)-ATAN(N236/'Type 2 TL431'!$F$16))*180/PI()</f>
        <v>125.76436986262084</v>
      </c>
    </row>
    <row r="237" spans="14:16" x14ac:dyDescent="0.25">
      <c r="N237">
        <v>1862.087136662863</v>
      </c>
      <c r="O237">
        <f>20*LOG('Type 2 TL431'!$C$11*(SQRT(1+('Type 2 TL431'!$F$15/N237)^2))/(SQRT(1+(N237/'Type 2 TL431'!$F$16)^2)))</f>
        <v>26.803365603481616</v>
      </c>
      <c r="P237">
        <f>(PI()-ATAN('Type 2 TL431'!$F$15/N237)-ATAN(N237/'Type 2 TL431'!$F$16))*180/PI()</f>
        <v>126.24196580388298</v>
      </c>
    </row>
    <row r="238" spans="14:16" x14ac:dyDescent="0.25">
      <c r="N238">
        <v>1905.4607179632424</v>
      </c>
      <c r="O238">
        <f>20*LOG('Type 2 TL431'!$C$11*(SQRT(1+('Type 2 TL431'!$F$15/N238)^2))/(SQRT(1+(N238/'Type 2 TL431'!$F$16)^2)))</f>
        <v>26.698114004109797</v>
      </c>
      <c r="P238">
        <f>(PI()-ATAN('Type 2 TL431'!$F$15/N238)-ATAN(N238/'Type 2 TL431'!$F$16))*180/PI()</f>
        <v>126.7158583644031</v>
      </c>
    </row>
    <row r="239" spans="14:16" x14ac:dyDescent="0.25">
      <c r="N239">
        <v>1949.8445997580404</v>
      </c>
      <c r="O239">
        <f>20*LOG('Type 2 TL431'!$C$11*(SQRT(1+('Type 2 TL431'!$F$15/N239)^2))/(SQRT(1+(N239/'Type 2 TL431'!$F$16)^2)))</f>
        <v>26.594978232140335</v>
      </c>
      <c r="P239">
        <f>(PI()-ATAN('Type 2 TL431'!$F$15/N239)-ATAN(N239/'Type 2 TL431'!$F$16))*180/PI()</f>
        <v>127.18561520877452</v>
      </c>
    </row>
    <row r="240" spans="14:16" x14ac:dyDescent="0.25">
      <c r="N240">
        <v>1995.2623149688743</v>
      </c>
      <c r="O240">
        <f>20*LOG('Type 2 TL431'!$C$11*(SQRT(1+('Type 2 TL431'!$F$15/N240)^2))/(SQRT(1+(N240/'Type 2 TL431'!$F$16)^2)))</f>
        <v>26.493948715841249</v>
      </c>
      <c r="P240">
        <f>(PI()-ATAN('Type 2 TL431'!$F$15/N240)-ATAN(N240/'Type 2 TL431'!$F$16))*180/PI()</f>
        <v>127.65080285019573</v>
      </c>
    </row>
    <row r="241" spans="14:16" x14ac:dyDescent="0.25">
      <c r="N241">
        <v>2041.7379446695238</v>
      </c>
      <c r="O241">
        <f>20*LOG('Type 2 TL431'!$C$11*(SQRT(1+('Type 2 TL431'!$F$15/N241)^2))/(SQRT(1+(N241/'Type 2 TL431'!$F$16)^2)))</f>
        <v>26.395013087534437</v>
      </c>
      <c r="P241">
        <f>(PI()-ATAN('Type 2 TL431'!$F$15/N241)-ATAN(N241/'Type 2 TL431'!$F$16))*180/PI()</f>
        <v>128.11098760196523</v>
      </c>
    </row>
    <row r="242" spans="14:16" x14ac:dyDescent="0.25">
      <c r="N242">
        <v>2089.2961308540334</v>
      </c>
      <c r="O242">
        <f>20*LOG('Type 2 TL431'!$C$11*(SQRT(1+('Type 2 TL431'!$F$15/N242)^2))/(SQRT(1+(N242/'Type 2 TL431'!$F$16)^2)))</f>
        <v>26.298156185027132</v>
      </c>
      <c r="P242">
        <f>(PI()-ATAN('Type 2 TL431'!$F$15/N242)-ATAN(N242/'Type 2 TL431'!$F$16))*180/PI()</f>
        <v>128.56573652698438</v>
      </c>
    </row>
    <row r="243" spans="14:16" x14ac:dyDescent="0.25">
      <c r="N243">
        <v>2137.9620895022258</v>
      </c>
      <c r="O243">
        <f>20*LOG('Type 2 TL431'!$C$11*(SQRT(1+('Type 2 TL431'!$F$15/N243)^2))/(SQRT(1+(N243/'Type 2 TL431'!$F$16)^2)))</f>
        <v>26.203360062834143</v>
      </c>
      <c r="P243">
        <f>(PI()-ATAN('Type 2 TL431'!$F$15/N243)-ATAN(N243/'Type 2 TL431'!$F$16))*180/PI()</f>
        <v>129.0146183796285</v>
      </c>
    </row>
    <row r="244" spans="14:16" x14ac:dyDescent="0.25">
      <c r="N244">
        <v>2187.761623949546</v>
      </c>
      <c r="O244">
        <f>20*LOG('Type 2 TL431'!$C$11*(SQRT(1+('Type 2 TL431'!$F$15/N244)^2))/(SQRT(1+(N244/'Type 2 TL431'!$F$16)^2)))</f>
        <v>26.11060401297155</v>
      </c>
      <c r="P244">
        <f>(PI()-ATAN('Type 2 TL431'!$F$15/N244)-ATAN(N244/'Type 2 TL431'!$F$16))*180/PI()</f>
        <v>129.45720453449769</v>
      </c>
    </row>
    <row r="245" spans="14:16" x14ac:dyDescent="0.25">
      <c r="N245">
        <v>2238.7211385683327</v>
      </c>
      <c r="O245">
        <f>20*LOG('Type 2 TL431'!$C$11*(SQRT(1+('Type 2 TL431'!$F$15/N245)^2))/(SQRT(1+(N245/'Type 2 TL431'!$F$16)^2)))</f>
        <v>26.019864595018213</v>
      </c>
      <c r="P245">
        <f>(PI()-ATAN('Type 2 TL431'!$F$15/N245)-ATAN(N245/'Type 2 TL431'!$F$16))*180/PI()</f>
        <v>129.8930698967776</v>
      </c>
    </row>
    <row r="246" spans="14:16" x14ac:dyDescent="0.25">
      <c r="N246">
        <v>2290.8676527677658</v>
      </c>
      <c r="O246">
        <f>20*LOG('Type 2 TL431'!$C$11*(SQRT(1+('Type 2 TL431'!$F$15/N246)^2))/(SQRT(1+(N246/'Type 2 TL431'!$F$16)^2)))</f>
        <v>25.931115675061832</v>
      </c>
      <c r="P246">
        <f>(PI()-ATAN('Type 2 TL431'!$F$15/N246)-ATAN(N246/'Type 2 TL431'!$F$16))*180/PI()</f>
        <v>130.32179378922345</v>
      </c>
    </row>
    <row r="247" spans="14:16" x14ac:dyDescent="0.25">
      <c r="N247">
        <v>2344.2288153199142</v>
      </c>
      <c r="O247">
        <f>20*LOG('Type 2 TL431'!$C$11*(SQRT(1+('Type 2 TL431'!$F$15/N247)^2))/(SQRT(1+(N247/'Type 2 TL431'!$F$16)^2)))</f>
        <v>25.844328473073123</v>
      </c>
      <c r="P247">
        <f>(PI()-ATAN('Type 2 TL431'!$F$15/N247)-ATAN(N247/'Type 2 TL431'!$F$16))*180/PI()</f>
        <v>130.74296081111993</v>
      </c>
    </row>
    <row r="248" spans="14:16" x14ac:dyDescent="0.25">
      <c r="N248">
        <v>2398.8329190194822</v>
      </c>
      <c r="O248">
        <f>20*LOG('Type 2 TL431'!$C$11*(SQRT(1+('Type 2 TL431'!$F$15/N248)^2))/(SQRT(1+(N248/'Type 2 TL431'!$F$16)^2)))</f>
        <v>25.759471618185383</v>
      </c>
      <c r="P248">
        <f>(PI()-ATAN('Type 2 TL431'!$F$15/N248)-ATAN(N248/'Type 2 TL431'!$F$16))*180/PI()</f>
        <v>131.15616166496429</v>
      </c>
    </row>
    <row r="249" spans="14:16" x14ac:dyDescent="0.25">
      <c r="N249">
        <v>2454.7089156850216</v>
      </c>
      <c r="O249">
        <f>20*LOG('Type 2 TL431'!$C$11*(SQRT(1+('Type 2 TL431'!$F$15/N249)^2))/(SQRT(1+(N249/'Type 2 TL431'!$F$16)^2)))</f>
        <v>25.676511211298845</v>
      </c>
      <c r="P249">
        <f>(PI()-ATAN('Type 2 TL431'!$F$15/N249)-ATAN(N249/'Type 2 TL431'!$F$16))*180/PI()</f>
        <v>131.56099394705566</v>
      </c>
    </row>
    <row r="250" spans="14:16" x14ac:dyDescent="0.25">
      <c r="N250">
        <v>2511.8864315095711</v>
      </c>
      <c r="O250">
        <f>20*LOG('Type 2 TL431'!$C$11*(SQRT(1+('Type 2 TL431'!$F$15/N250)^2))/(SQRT(1+(N250/'Type 2 TL431'!$F$16)^2)))</f>
        <v>25.595410894380013</v>
      </c>
      <c r="P250">
        <f>(PI()-ATAN('Type 2 TL431'!$F$15/N250)-ATAN(N250/'Type 2 TL431'!$F$16))*180/PI()</f>
        <v>131.95706289865043</v>
      </c>
    </row>
    <row r="251" spans="14:16" x14ac:dyDescent="0.25">
      <c r="N251">
        <v>2570.3957827688546</v>
      </c>
      <c r="O251">
        <f>20*LOG('Type 2 TL431'!$C$11*(SQRT(1+('Type 2 TL431'!$F$15/N251)^2))/(SQRT(1+(N251/'Type 2 TL431'!$F$16)^2)))</f>
        <v>25.51613192578619</v>
      </c>
      <c r="P251">
        <f>(PI()-ATAN('Type 2 TL431'!$F$15/N251)-ATAN(N251/'Type 2 TL431'!$F$16))*180/PI()</f>
        <v>132.34398211484628</v>
      </c>
    </row>
    <row r="252" spans="14:16" x14ac:dyDescent="0.25">
      <c r="N252">
        <v>2630.2679918953718</v>
      </c>
      <c r="O252">
        <f>20*LOG('Type 2 TL431'!$C$11*(SQRT(1+('Type 2 TL431'!$F$15/N252)^2))/(SQRT(1+(N252/'Type 2 TL431'!$F$16)^2)))</f>
        <v>25.438633260915658</v>
      </c>
      <c r="P252">
        <f>(PI()-ATAN('Type 2 TL431'!$F$15/N252)-ATAN(N252/'Type 2 TL431'!$F$16))*180/PI()</f>
        <v>132.72137420888299</v>
      </c>
    </row>
    <row r="253" spans="14:16" x14ac:dyDescent="0.25">
      <c r="N253">
        <v>2691.5348039269052</v>
      </c>
      <c r="O253">
        <f>20*LOG('Type 2 TL431'!$C$11*(SQRT(1+('Type 2 TL431'!$F$15/N253)^2))/(SQRT(1+(N253/'Type 2 TL431'!$F$16)^2)))</f>
        <v>25.362871637463442</v>
      </c>
      <c r="P253">
        <f>(PI()-ATAN('Type 2 TL431'!$F$15/N253)-ATAN(N253/'Type 2 TL431'!$F$16))*180/PI()</f>
        <v>133.08887143008388</v>
      </c>
    </row>
    <row r="254" spans="14:16" x14ac:dyDescent="0.25">
      <c r="N254">
        <v>2754.2287033381558</v>
      </c>
      <c r="O254">
        <f>20*LOG('Type 2 TL431'!$C$11*(SQRT(1+('Type 2 TL431'!$F$15/N254)^2))/(SQRT(1+(N254/'Type 2 TL431'!$F$16)^2)))</f>
        <v>25.288801664552579</v>
      </c>
      <c r="P254">
        <f>(PI()-ATAN('Type 2 TL431'!$F$15/N254)-ATAN(N254/'Type 2 TL431'!$F$16))*180/PI()</f>
        <v>133.44611623420226</v>
      </c>
    </row>
    <row r="255" spans="14:16" x14ac:dyDescent="0.25">
      <c r="N255">
        <v>2818.3829312644425</v>
      </c>
      <c r="O255">
        <f>20*LOG('Type 2 TL431'!$C$11*(SQRT(1+('Type 2 TL431'!$F$15/N255)^2))/(SQRT(1+(N255/'Type 2 TL431'!$F$16)^2)))</f>
        <v>25.216375915010008</v>
      </c>
      <c r="P255">
        <f>(PI()-ATAN('Type 2 TL431'!$F$15/N255)-ATAN(N255/'Type 2 TL431'!$F$16))*180/PI()</f>
        <v>133.79276180547171</v>
      </c>
    </row>
    <row r="256" spans="14:16" x14ac:dyDescent="0.25">
      <c r="N256">
        <v>2884.0315031265945</v>
      </c>
      <c r="O256">
        <f>20*LOG('Type 2 TL431'!$C$11*(SQRT(1+('Type 2 TL431'!$F$15/N256)^2))/(SQRT(1+(N256/'Type 2 TL431'!$F$16)^2)))</f>
        <v>25.145545020065086</v>
      </c>
      <c r="P256">
        <f>(PI()-ATAN('Type 2 TL431'!$F$15/N256)-ATAN(N256/'Type 2 TL431'!$F$16))*180/PI()</f>
        <v>134.12847253018168</v>
      </c>
    </row>
    <row r="257" spans="14:16" x14ac:dyDescent="0.25">
      <c r="N257">
        <v>2951.2092266663731</v>
      </c>
      <c r="O257">
        <f>20*LOG('Type 2 TL431'!$C$11*(SQRT(1+('Type 2 TL431'!$F$15/N257)^2))/(SQRT(1+(N257/'Type 2 TL431'!$F$16)^2)))</f>
        <v>25.076257765766194</v>
      </c>
      <c r="P257">
        <f>(PI()-ATAN('Type 2 TL431'!$F$15/N257)-ATAN(N257/'Type 2 TL431'!$F$16))*180/PI()</f>
        <v>134.45292442210263</v>
      </c>
    </row>
    <row r="258" spans="14:16" x14ac:dyDescent="0.25">
      <c r="N258">
        <v>3019.951720402003</v>
      </c>
      <c r="O258">
        <f>20*LOG('Type 2 TL431'!$C$11*(SQRT(1+('Type 2 TL431'!$F$15/N258)^2))/(SQRT(1+(N258/'Type 2 TL431'!$F$16)^2)))</f>
        <v>25.008461190436762</v>
      </c>
      <c r="P258">
        <f>(PI()-ATAN('Type 2 TL431'!$F$15/N258)-ATAN(N258/'Type 2 TL431'!$F$16))*180/PI()</f>
        <v>134.76580550056073</v>
      </c>
    </row>
    <row r="259" spans="14:16" x14ac:dyDescent="0.25">
      <c r="N259">
        <v>3090.295432513577</v>
      </c>
      <c r="O259">
        <f>20*LOG('Type 2 TL431'!$C$11*(SQRT(1+('Type 2 TL431'!$F$15/N259)^2))/(SQRT(1+(N259/'Type 2 TL431'!$F$16)^2)))</f>
        <v>24.942100682525311</v>
      </c>
      <c r="P259">
        <f>(PI()-ATAN('Type 2 TL431'!$F$15/N259)-ATAN(N259/'Type 2 TL431'!$F$16))*180/PI()</f>
        <v>135.06681612240695</v>
      </c>
    </row>
    <row r="260" spans="14:16" x14ac:dyDescent="0.25">
      <c r="N260">
        <v>3162.2776601683654</v>
      </c>
      <c r="O260">
        <f>20*LOG('Type 2 TL431'!$C$11*(SQRT(1+('Type 2 TL431'!$F$15/N260)^2))/(SQRT(1+(N260/'Type 2 TL431'!$F$16)^2)))</f>
        <v>24.877120078243998</v>
      </c>
      <c r="P260">
        <f>(PI()-ATAN('Type 2 TL431'!$F$15/N260)-ATAN(N260/'Type 2 TL431'!$F$16))*180/PI()</f>
        <v>135.3556692695322</v>
      </c>
    </row>
    <row r="261" spans="14:16" x14ac:dyDescent="0.25">
      <c r="N261">
        <v>3235.9365692962679</v>
      </c>
      <c r="O261">
        <f>20*LOG('Type 2 TL431'!$C$11*(SQRT(1+('Type 2 TL431'!$F$15/N261)^2))/(SQRT(1+(N261/'Type 2 TL431'!$F$16)^2)))</f>
        <v>24.813461758436027</v>
      </c>
      <c r="P261">
        <f>(PI()-ATAN('Type 2 TL431'!$F$15/N261)-ATAN(N261/'Type 2 TL431'!$F$16))*180/PI()</f>
        <v>135.63209079394667</v>
      </c>
    </row>
    <row r="262" spans="14:16" x14ac:dyDescent="0.25">
      <c r="N262">
        <v>3311.3112148258956</v>
      </c>
      <c r="O262">
        <f>20*LOG('Type 2 TL431'!$C$11*(SQRT(1+('Type 2 TL431'!$F$15/N262)^2))/(SQRT(1+(N262/'Type 2 TL431'!$F$16)^2)))</f>
        <v>24.751066744162735</v>
      </c>
      <c r="P262">
        <f>(PI()-ATAN('Type 2 TL431'!$F$15/N262)-ATAN(N262/'Type 2 TL431'!$F$16))*180/PI()</f>
        <v>135.89581962276444</v>
      </c>
    </row>
    <row r="263" spans="14:16" x14ac:dyDescent="0.25">
      <c r="N263">
        <v>3388.4415613920096</v>
      </c>
      <c r="O263">
        <f>20*LOG('Type 2 TL431'!$C$11*(SQRT(1+('Type 2 TL431'!$F$15/N263)^2))/(SQRT(1+(N263/'Type 2 TL431'!$F$16)^2)))</f>
        <v>24.689874790556054</v>
      </c>
      <c r="P263">
        <f>(PI()-ATAN('Type 2 TL431'!$F$15/N263)-ATAN(N263/'Type 2 TL431'!$F$16))*180/PI()</f>
        <v>136.1466079257093</v>
      </c>
    </row>
    <row r="264" spans="14:16" x14ac:dyDescent="0.25">
      <c r="N264">
        <v>3467.3685045252992</v>
      </c>
      <c r="O264">
        <f>20*LOG('Type 2 TL431'!$C$11*(SQRT(1+('Type 2 TL431'!$F$15/N264)^2))/(SQRT(1+(N264/'Type 2 TL431'!$F$16)^2)))</f>
        <v>24.62982447853939</v>
      </c>
      <c r="P264">
        <f>(PI()-ATAN('Type 2 TL431'!$F$15/N264)-ATAN(N264/'Type 2 TL431'!$F$16))*180/PI()</f>
        <v>136.38422124798817</v>
      </c>
    </row>
    <row r="265" spans="14:16" x14ac:dyDescent="0.25">
      <c r="N265">
        <v>3548.1338923357371</v>
      </c>
      <c r="O265">
        <f>20*LOG('Type 2 TL431'!$C$11*(SQRT(1+('Type 2 TL431'!$F$15/N265)^2))/(SQRT(1+(N265/'Type 2 TL431'!$F$16)^2)))</f>
        <v>24.5708533040799</v>
      </c>
      <c r="P265">
        <f>(PI()-ATAN('Type 2 TL431'!$F$15/N265)-ATAN(N265/'Type 2 TL431'!$F$16))*180/PI()</f>
        <v>136.60843861155678</v>
      </c>
    </row>
    <row r="266" spans="14:16" x14ac:dyDescent="0.25">
      <c r="N266">
        <v>3630.7805477009952</v>
      </c>
      <c r="O266">
        <f>20*LOG('Type 2 TL431'!$C$11*(SQRT(1+('Type 2 TL431'!$F$15/N266)^2))/(SQRT(1+(N266/'Type 2 TL431'!$F$16)^2)))</f>
        <v>24.512897764696191</v>
      </c>
      <c r="P266">
        <f>(PI()-ATAN('Type 2 TL431'!$F$15/N266)-ATAN(N266/'Type 2 TL431'!$F$16))*180/PI()</f>
        <v>136.8190525879362</v>
      </c>
    </row>
    <row r="267" spans="14:16" x14ac:dyDescent="0.25">
      <c r="N267">
        <v>3715.3522909717071</v>
      </c>
      <c r="O267">
        <f>20*LOG('Type 2 TL431'!$C$11*(SQRT(1+('Type 2 TL431'!$F$15/N267)^2))/(SQRT(1+(N267/'Type 2 TL431'!$F$16)^2)))</f>
        <v>24.45589344300673</v>
      </c>
      <c r="P267">
        <f>(PI()-ATAN('Type 2 TL431'!$F$15/N267)-ATAN(N267/'Type 2 TL431'!$F$16))*180/PI()</f>
        <v>137.01586934582249</v>
      </c>
    </row>
    <row r="268" spans="14:16" x14ac:dyDescent="0.25">
      <c r="N268">
        <v>3801.8939632055922</v>
      </c>
      <c r="O268">
        <f>20*LOG('Type 2 TL431'!$C$11*(SQRT(1+('Type 2 TL431'!$F$15/N268)^2))/(SQRT(1+(N268/'Type 2 TL431'!$F$16)^2)))</f>
        <v>24.399775087165491</v>
      </c>
      <c r="P268">
        <f>(PI()-ATAN('Type 2 TL431'!$F$15/N268)-ATAN(N268/'Type 2 TL431'!$F$16))*180/PI()</f>
        <v>137.19870867677159</v>
      </c>
    </row>
    <row r="269" spans="14:16" x14ac:dyDescent="0.25">
      <c r="N269">
        <v>3890.451449942786</v>
      </c>
      <c r="O269">
        <f>20*LOG('Type 2 TL431'!$C$11*(SQRT(1+('Type 2 TL431'!$F$15/N269)^2))/(SQRT(1+(N269/'Type 2 TL431'!$F$16)^2)))</f>
        <v>24.344476688091341</v>
      </c>
      <c r="P269">
        <f>(PI()-ATAN('Type 2 TL431'!$F$15/N269)-ATAN(N269/'Type 2 TL431'!$F$16))*180/PI()</f>
        <v>137.36740400223621</v>
      </c>
    </row>
    <row r="270" spans="14:16" x14ac:dyDescent="0.25">
      <c r="N270">
        <v>3981.071705534951</v>
      </c>
      <c r="O270">
        <f>20*LOG('Type 2 TL431'!$C$11*(SQRT(1+('Type 2 TL431'!$F$15/N270)^2))/(SQRT(1+(N270/'Type 2 TL431'!$F$16)^2)))</f>
        <v>24.28993155345578</v>
      </c>
      <c r="P270">
        <f>(PI()-ATAN('Type 2 TL431'!$F$15/N270)-ATAN(N270/'Type 2 TL431'!$F$16))*180/PI()</f>
        <v>137.52180236518396</v>
      </c>
    </row>
    <row r="271" spans="14:16" x14ac:dyDescent="0.25">
      <c r="N271">
        <v>4073.8027780411048</v>
      </c>
      <c r="O271">
        <f>20*LOG('Type 2 TL431'!$C$11*(SQRT(1+('Type 2 TL431'!$F$15/N271)^2))/(SQRT(1+(N271/'Type 2 TL431'!$F$16)^2)))</f>
        <v>24.236072378449961</v>
      </c>
      <c r="P271">
        <f>(PI()-ATAN('Type 2 TL431'!$F$15/N271)-ATAN(N271/'Type 2 TL431'!$F$16))*180/PI()</f>
        <v>137.66176440944059</v>
      </c>
    </row>
    <row r="272" spans="14:16" x14ac:dyDescent="0.25">
      <c r="N272">
        <v>4168.693834703331</v>
      </c>
      <c r="O272">
        <f>20*LOG('Type 2 TL431'!$C$11*(SQRT(1+('Type 2 TL431'!$F$15/N272)^2))/(SQRT(1+(N272/'Type 2 TL431'!$F$16)^2)))</f>
        <v>24.182831313404691</v>
      </c>
      <c r="P272">
        <f>(PI()-ATAN('Type 2 TL431'!$F$15/N272)-ATAN(N272/'Type 2 TL431'!$F$16))*180/PI()</f>
        <v>137.78716434977889</v>
      </c>
    </row>
    <row r="273" spans="14:16" x14ac:dyDescent="0.25">
      <c r="N273">
        <v>4265.7951880159035</v>
      </c>
      <c r="O273">
        <f>20*LOG('Type 2 TL431'!$C$11*(SQRT(1+('Type 2 TL431'!$F$15/N273)^2))/(SQRT(1+(N273/'Type 2 TL431'!$F$16)^2)))</f>
        <v>24.130140028387341</v>
      </c>
      <c r="P273">
        <f>(PI()-ATAN('Type 2 TL431'!$F$15/N273)-ATAN(N273/'Type 2 TL431'!$F$16))*180/PI()</f>
        <v>137.897889935617</v>
      </c>
    </row>
    <row r="274" spans="14:16" x14ac:dyDescent="0.25">
      <c r="N274">
        <v>4365.158322401634</v>
      </c>
      <c r="O274">
        <f>20*LOG('Type 2 TL431'!$C$11*(SQRT(1+('Type 2 TL431'!$F$15/N274)^2))/(SQRT(1+(N274/'Type 2 TL431'!$F$16)^2)))</f>
        <v>24.077929774945765</v>
      </c>
      <c r="P274">
        <f>(PI()-ATAN('Type 2 TL431'!$F$15/N274)-ATAN(N274/'Type 2 TL431'!$F$16))*180/PI()</f>
        <v>137.99384241100412</v>
      </c>
    </row>
    <row r="275" spans="14:16" x14ac:dyDescent="0.25">
      <c r="N275">
        <v>4466.8359215096052</v>
      </c>
      <c r="O275">
        <f>20*LOG('Type 2 TL431'!$C$11*(SQRT(1+('Type 2 TL431'!$F$15/N275)^2))/(SQRT(1+(N275/'Type 2 TL431'!$F$16)^2)))</f>
        <v>24.026131445211508</v>
      </c>
      <c r="P275">
        <f>(PI()-ATAN('Type 2 TL431'!$F$15/N275)-ATAN(N275/'Type 2 TL431'!$F$16))*180/PI()</f>
        <v>138.07493647335625</v>
      </c>
    </row>
    <row r="276" spans="14:16" x14ac:dyDescent="0.25">
      <c r="N276">
        <v>4570.8818961487232</v>
      </c>
      <c r="O276">
        <f>20*LOG('Type 2 TL431'!$C$11*(SQRT(1+('Type 2 TL431'!$F$15/N276)^2))/(SQRT(1+(N276/'Type 2 TL431'!$F$16)^2)))</f>
        <v>23.974675628612992</v>
      </c>
      <c r="P276">
        <f>(PI()-ATAN('Type 2 TL431'!$F$15/N276)-ATAN(N276/'Type 2 TL431'!$F$16))*180/PI()</f>
        <v>138.14110023316681</v>
      </c>
    </row>
    <row r="277" spans="14:16" x14ac:dyDescent="0.25">
      <c r="N277">
        <v>4677.3514128719544</v>
      </c>
      <c r="O277">
        <f>20*LOG('Type 2 TL431'!$C$11*(SQRT(1+('Type 2 TL431'!$F$15/N277)^2))/(SQRT(1+(N277/'Type 2 TL431'!$F$16)^2)))</f>
        <v>23.923492666482726</v>
      </c>
      <c r="P277">
        <f>(PI()-ATAN('Type 2 TL431'!$F$15/N277)-ATAN(N277/'Type 2 TL431'!$F$16))*180/PI()</f>
        <v>138.19227517665689</v>
      </c>
    </row>
    <row r="278" spans="14:16" x14ac:dyDescent="0.25">
      <c r="N278">
        <v>4786.3009232263539</v>
      </c>
      <c r="O278">
        <f>20*LOG('Type 2 TL431'!$C$11*(SQRT(1+('Type 2 TL431'!$F$15/N278)^2))/(SQRT(1+(N278/'Type 2 TL431'!$F$16)^2)))</f>
        <v>23.872512704871767</v>
      </c>
      <c r="P278">
        <f>(PI()-ATAN('Type 2 TL431'!$F$15/N278)-ATAN(N278/'Type 2 TL431'!$F$16))*180/PI()</f>
        <v>138.22841613305255</v>
      </c>
    </row>
    <row r="279" spans="14:16" x14ac:dyDescent="0.25">
      <c r="N279">
        <v>4897.7881936844324</v>
      </c>
      <c r="O279">
        <f>20*LOG('Type 2 TL431'!$C$11*(SQRT(1+('Type 2 TL431'!$F$15/N279)^2))/(SQRT(1+(N279/'Type 2 TL431'!$F$16)^2)))</f>
        <v>23.821665745909005</v>
      </c>
      <c r="P279">
        <f>(PI()-ATAN('Type 2 TL431'!$F$15/N279)-ATAN(N279/'Type 2 TL431'!$F$16))*180/PI()</f>
        <v>138.24949124788378</v>
      </c>
    </row>
    <row r="280" spans="14:16" x14ac:dyDescent="0.25">
      <c r="N280">
        <v>5011.8723362726905</v>
      </c>
      <c r="O280">
        <f>20*LOG('Type 2 TL431'!$C$11*(SQRT(1+('Type 2 TL431'!$F$15/N280)^2))/(SQRT(1+(N280/'Type 2 TL431'!$F$16)^2)))</f>
        <v>23.770881698062215</v>
      </c>
      <c r="P280">
        <f>(PI()-ATAN('Type 2 TL431'!$F$15/N280)-ATAN(N280/'Type 2 TL431'!$F$16))*180/PI()</f>
        <v>138.25548196339366</v>
      </c>
    </row>
    <row r="281" spans="14:16" x14ac:dyDescent="0.25">
      <c r="N281">
        <v>5128.6138399136153</v>
      </c>
      <c r="O281">
        <f>20*LOG('Type 2 TL431'!$C$11*(SQRT(1+('Type 2 TL431'!$F$15/N281)^2))/(SQRT(1+(N281/'Type 2 TL431'!$F$16)^2)))</f>
        <v>23.720090425672325</v>
      </c>
      <c r="P281">
        <f>(PI()-ATAN('Type 2 TL431'!$F$15/N281)-ATAN(N281/'Type 2 TL431'!$F$16))*180/PI()</f>
        <v>138.2463830068339</v>
      </c>
    </row>
    <row r="282" spans="14:16" x14ac:dyDescent="0.25">
      <c r="N282">
        <v>5248.0746024976916</v>
      </c>
      <c r="O282">
        <f>20*LOG('Type 2 TL431'!$C$11*(SQRT(1+('Type 2 TL431'!$F$15/N282)^2))/(SQRT(1+(N282/'Type 2 TL431'!$F$16)^2)))</f>
        <v>23.66922179814194</v>
      </c>
      <c r="P282">
        <f>(PI()-ATAN('Type 2 TL431'!$F$15/N282)-ATAN(N282/'Type 2 TL431'!$F$16))*180/PI()</f>
        <v>138.22220238709963</v>
      </c>
    </row>
    <row r="283" spans="14:16" x14ac:dyDescent="0.25">
      <c r="N283">
        <v>5370.3179637024932</v>
      </c>
      <c r="O283">
        <f>20*LOG('Type 2 TL431'!$C$11*(SQRT(1+('Type 2 TL431'!$F$15/N283)^2))/(SQRT(1+(N283/'Type 2 TL431'!$F$16)^2)))</f>
        <v>23.618205739163606</v>
      </c>
      <c r="P283">
        <f>(PI()-ATAN('Type 2 TL431'!$F$15/N283)-ATAN(N283/'Type 2 TL431'!$F$16))*180/PI()</f>
        <v>138.18296139983383</v>
      </c>
    </row>
    <row r="284" spans="14:16" x14ac:dyDescent="0.25">
      <c r="N284">
        <v>5495.4087385762095</v>
      </c>
      <c r="O284">
        <f>20*LOG('Type 2 TL431'!$C$11*(SQRT(1+('Type 2 TL431'!$F$15/N284)^2))/(SQRT(1+(N284/'Type 2 TL431'!$F$16)^2)))</f>
        <v>23.566972276372926</v>
      </c>
      <c r="P284">
        <f>(PI()-ATAN('Type 2 TL431'!$F$15/N284)-ATAN(N284/'Type 2 TL431'!$F$16))*180/PI()</f>
        <v>138.12869464080416</v>
      </c>
    </row>
    <row r="285" spans="14:16" x14ac:dyDescent="0.25">
      <c r="N285">
        <v>5623.4132519034529</v>
      </c>
      <c r="O285">
        <f>20*LOG('Type 2 TL431'!$C$11*(SQRT(1+('Type 2 TL431'!$F$15/N285)^2))/(SQRT(1+(N285/'Type 2 TL431'!$F$16)^2)))</f>
        <v>23.515451591805828</v>
      </c>
      <c r="P285">
        <f>(PI()-ATAN('Type 2 TL431'!$F$15/N285)-ATAN(N285/'Type 2 TL431'!$F$16))*180/PI()</f>
        <v>138.05945002703237</v>
      </c>
    </row>
    <row r="286" spans="14:16" x14ac:dyDescent="0.25">
      <c r="N286">
        <v>5754.3993733715297</v>
      </c>
      <c r="O286">
        <f>20*LOG('Type 2 TL431'!$C$11*(SQRT(1+('Type 2 TL431'!$F$15/N286)^2))/(SQRT(1+(N286/'Type 2 TL431'!$F$16)^2)))</f>
        <v>23.463574073528978</v>
      </c>
      <c r="P286">
        <f>(PI()-ATAN('Type 2 TL431'!$F$15/N286)-ATAN(N286/'Type 2 TL431'!$F$16))*180/PI()</f>
        <v>137.97528882483485</v>
      </c>
    </row>
    <row r="287" spans="14:16" x14ac:dyDescent="0.25">
      <c r="N287">
        <v>5888.43655355585</v>
      </c>
      <c r="O287">
        <f>20*LOG('Type 2 TL431'!$C$11*(SQRT(1+('Type 2 TL431'!$F$15/N287)^2))/(SQRT(1+(N287/'Type 2 TL431'!$F$16)^2)))</f>
        <v>23.411270368796732</v>
      </c>
      <c r="P287">
        <f>(PI()-ATAN('Type 2 TL431'!$F$15/N287)-ATAN(N287/'Type 2 TL431'!$F$16))*180/PI()</f>
        <v>137.87628568362257</v>
      </c>
    </row>
    <row r="288" spans="14:16" x14ac:dyDescent="0.25">
      <c r="N288">
        <v>6025.595860743535</v>
      </c>
      <c r="O288">
        <f>20*LOG('Type 2 TL431'!$C$11*(SQRT(1+('Type 2 TL431'!$F$15/N288)^2))/(SQRT(1+(N288/'Type 2 TL431'!$F$16)^2)))</f>
        <v>23.358471439067394</v>
      </c>
      <c r="P288">
        <f>(PI()-ATAN('Type 2 TL431'!$F$15/N288)-ATAN(N288/'Type 2 TL431'!$F$16))*180/PI()</f>
        <v>137.76252867400382</v>
      </c>
    </row>
    <row r="289" spans="14:16" x14ac:dyDescent="0.25">
      <c r="N289">
        <v>6165.9500186147779</v>
      </c>
      <c r="O289">
        <f>20*LOG('Type 2 TL431'!$C$11*(SQRT(1+('Type 2 TL431'!$F$15/N289)^2))/(SQRT(1+(N289/'Type 2 TL431'!$F$16)^2)))</f>
        <v>23.305108617186534</v>
      </c>
      <c r="P289">
        <f>(PI()-ATAN('Type 2 TL431'!$F$15/N289)-ATAN(N289/'Type 2 TL431'!$F$16))*180/PI()</f>
        <v>137.63411932844363</v>
      </c>
    </row>
    <row r="290" spans="14:16" x14ac:dyDescent="0.25">
      <c r="N290">
        <v>6309.5734448018875</v>
      </c>
      <c r="O290">
        <f>20*LOG('Type 2 TL431'!$C$11*(SQRT(1+('Type 2 TL431'!$F$15/N290)^2))/(SQRT(1+(N290/'Type 2 TL431'!$F$16)^2)))</f>
        <v>23.251113667014938</v>
      </c>
      <c r="P290">
        <f>(PI()-ATAN('Type 2 TL431'!$F$15/N290)-ATAN(N290/'Type 2 TL431'!$F$16))*180/PI()</f>
        <v>137.49117268246087</v>
      </c>
    </row>
    <row r="291" spans="14:16" x14ac:dyDescent="0.25">
      <c r="N291">
        <v>6456.5422903465087</v>
      </c>
      <c r="O291">
        <f>20*LOG('Type 2 TL431'!$C$11*(SQRT(1+('Type 2 TL431'!$F$15/N291)^2))/(SQRT(1+(N291/'Type 2 TL431'!$F$16)^2)))</f>
        <v>23.196418845744155</v>
      </c>
      <c r="P291">
        <f>(PI()-ATAN('Type 2 TL431'!$F$15/N291)-ATAN(N291/'Type 2 TL431'!$F$16))*180/PI()</f>
        <v>137.33381731408662</v>
      </c>
    </row>
    <row r="292" spans="14:16" x14ac:dyDescent="0.25">
      <c r="N292">
        <v>6606.9344800759118</v>
      </c>
      <c r="O292">
        <f>20*LOG('Type 2 TL431'!$C$11*(SQRT(1+('Type 2 TL431'!$F$15/N292)^2))/(SQRT(1+(N292/'Type 2 TL431'!$F$16)^2)))</f>
        <v>23.140956969103712</v>
      </c>
      <c r="P292">
        <f>(PI()-ATAN('Type 2 TL431'!$F$15/N292)-ATAN(N292/'Type 2 TL431'!$F$16))*180/PI()</f>
        <v>137.16219537907486</v>
      </c>
    </row>
    <row r="293" spans="14:16" x14ac:dyDescent="0.25">
      <c r="N293">
        <v>6760.8297539197674</v>
      </c>
      <c r="O293">
        <f>20*LOG('Type 2 TL431'!$C$11*(SQRT(1+('Type 2 TL431'!$F$15/N293)^2))/(SQRT(1+(N293/'Type 2 TL431'!$F$16)^2)))</f>
        <v>23.084661479620912</v>
      </c>
      <c r="P293">
        <f>(PI()-ATAN('Type 2 TL431'!$F$15/N293)-ATAN(N293/'Type 2 TL431'!$F$16))*180/PI()</f>
        <v>136.97646263914692</v>
      </c>
    </row>
    <row r="294" spans="14:16" x14ac:dyDescent="0.25">
      <c r="N294">
        <v>6918.3097091893123</v>
      </c>
      <c r="O294">
        <f>20*LOG('Type 2 TL431'!$C$11*(SQRT(1+('Type 2 TL431'!$F$15/N294)^2))/(SQRT(1+(N294/'Type 2 TL431'!$F$16)^2)))</f>
        <v>23.0274665180469</v>
      </c>
      <c r="P294">
        <f>(PI()-ATAN('Type 2 TL431'!$F$15/N294)-ATAN(N294/'Type 2 TL431'!$F$16))*180/PI()</f>
        <v>136.77678848037144</v>
      </c>
    </row>
    <row r="295" spans="14:16" x14ac:dyDescent="0.25">
      <c r="N295">
        <v>7079.4578438413255</v>
      </c>
      <c r="O295">
        <f>20*LOG('Type 2 TL431'!$C$11*(SQRT(1+('Type 2 TL431'!$F$15/N295)^2))/(SQRT(1+(N295/'Type 2 TL431'!$F$16)^2)))</f>
        <v>22.969306998012385</v>
      </c>
      <c r="P295">
        <f>(PI()-ATAN('Type 2 TL431'!$F$15/N295)-ATAN(N295/'Type 2 TL431'!$F$16))*180/PI()</f>
        <v>136.56335591863032</v>
      </c>
    </row>
    <row r="296" spans="14:16" x14ac:dyDescent="0.25">
      <c r="N296">
        <v>7244.3596007498436</v>
      </c>
      <c r="O296">
        <f>20*LOG('Type 2 TL431'!$C$11*(SQRT(1+('Type 2 TL431'!$F$15/N296)^2))/(SQRT(1+(N296/'Type 2 TL431'!$F$16)^2)))</f>
        <v>22.910118683922185</v>
      </c>
      <c r="P296">
        <f>(PI()-ATAN('Type 2 TL431'!$F$15/N296)-ATAN(N296/'Type 2 TL431'!$F$16))*180/PI()</f>
        <v>136.33636158900663</v>
      </c>
    </row>
    <row r="297" spans="14:16" x14ac:dyDescent="0.25">
      <c r="N297">
        <v>7413.1024130091182</v>
      </c>
      <c r="O297">
        <f>20*LOG('Type 2 TL431'!$C$11*(SQRT(1+('Type 2 TL431'!$F$15/N297)^2))/(SQRT(1+(N297/'Type 2 TL431'!$F$16)^2)))</f>
        <v>22.849838272041758</v>
      </c>
      <c r="P297">
        <f>(PI()-ATAN('Type 2 TL431'!$F$15/N297)-ATAN(N297/'Type 2 TL431'!$F$16))*180/PI()</f>
        <v>136.09601571585208</v>
      </c>
    </row>
    <row r="298" spans="14:16" x14ac:dyDescent="0.25">
      <c r="N298">
        <v>7585.7757502917784</v>
      </c>
      <c r="O298">
        <f>20*LOG('Type 2 TL431'!$C$11*(SQRT(1+('Type 2 TL431'!$F$15/N298)^2))/(SQRT(1+(N298/'Type 2 TL431'!$F$16)^2)))</f>
        <v>22.788403474669767</v>
      </c>
      <c r="P298">
        <f>(PI()-ATAN('Type 2 TL431'!$F$15/N298)-ATAN(N298/'Type 2 TL431'!$F$16))*180/PI()</f>
        <v>135.84254206025244</v>
      </c>
    </row>
    <row r="299" spans="14:16" x14ac:dyDescent="0.25">
      <c r="N299">
        <v>7762.4711662868567</v>
      </c>
      <c r="O299">
        <f>20*LOG('Type 2 TL431'!$C$11*(SQRT(1+('Type 2 TL431'!$F$15/N299)^2))/(SQRT(1+(N299/'Type 2 TL431'!$F$16)^2)))</f>
        <v>22.725753107230716</v>
      </c>
      <c r="P299">
        <f>(PI()-ATAN('Type 2 TL431'!$F$15/N299)-ATAN(N299/'Type 2 TL431'!$F$16))*180/PI()</f>
        <v>135.57617784161368</v>
      </c>
    </row>
    <row r="300" spans="14:16" x14ac:dyDescent="0.25">
      <c r="N300">
        <v>7943.2823472427517</v>
      </c>
      <c r="O300">
        <f>20*LOG('Type 2 TL431'!$C$11*(SQRT(1+('Type 2 TL431'!$F$15/N300)^2))/(SQRT(1+(N300/'Type 2 TL431'!$F$16)^2)))</f>
        <v>22.661827178060356</v>
      </c>
      <c r="P300">
        <f>(PI()-ATAN('Type 2 TL431'!$F$15/N300)-ATAN(N300/'Type 2 TL431'!$F$16))*180/PI()</f>
        <v>135.29717363013975</v>
      </c>
    </row>
    <row r="301" spans="14:16" x14ac:dyDescent="0.25">
      <c r="N301">
        <v>8128.3051616409257</v>
      </c>
      <c r="O301">
        <f>20*LOG('Type 2 TL431'!$C$11*(SQRT(1+('Type 2 TL431'!$F$15/N301)^2))/(SQRT(1+(N301/'Type 2 TL431'!$F$16)^2)))</f>
        <v>22.596566980595249</v>
      </c>
      <c r="P301">
        <f>(PI()-ATAN('Type 2 TL431'!$F$15/N301)-ATAN(N301/'Type 2 TL431'!$F$16))*180/PI()</f>
        <v>135.00579320706714</v>
      </c>
    </row>
    <row r="302" spans="14:16" x14ac:dyDescent="0.25">
      <c r="N302">
        <v>8317.6377110266421</v>
      </c>
      <c r="O302">
        <f>20*LOG('Type 2 TL431'!$C$11*(SQRT(1+('Type 2 TL431'!$F$15/N302)^2))/(SQRT(1+(N302/'Type 2 TL431'!$F$16)^2)))</f>
        <v>22.529915187616886</v>
      </c>
      <c r="P302">
        <f>(PI()-ATAN('Type 2 TL431'!$F$15/N302)-ATAN(N302/'Type 2 TL431'!$F$16))*180/PI()</f>
        <v>134.70231338966425</v>
      </c>
    </row>
    <row r="303" spans="14:16" x14ac:dyDescent="0.25">
      <c r="N303">
        <v>8511.3803820236935</v>
      </c>
      <c r="O303">
        <f>20*LOG('Type 2 TL431'!$C$11*(SQRT(1+('Type 2 TL431'!$F$15/N303)^2))/(SQRT(1+(N303/'Type 2 TL431'!$F$16)^2)))</f>
        <v>22.461815947141584</v>
      </c>
      <c r="P303">
        <f>(PI()-ATAN('Type 2 TL431'!$F$15/N303)-ATAN(N303/'Type 2 TL431'!$F$16))*180/PI()</f>
        <v>134.38702381819311</v>
      </c>
    </row>
    <row r="304" spans="14:16" x14ac:dyDescent="0.25">
      <c r="N304">
        <v>8709.6358995607334</v>
      </c>
      <c r="O304">
        <f>20*LOG('Type 2 TL431'!$C$11*(SQRT(1+('Type 2 TL431'!$F$15/N304)^2))/(SQRT(1+(N304/'Type 2 TL431'!$F$16)^2)))</f>
        <v>22.392214979490099</v>
      </c>
      <c r="P304">
        <f>(PI()-ATAN('Type 2 TL431'!$F$15/N304)-ATAN(N304/'Type 2 TL431'!$F$16))*180/PI()</f>
        <v>134.06022670226955</v>
      </c>
    </row>
    <row r="305" spans="14:16" x14ac:dyDescent="0.25">
      <c r="N305">
        <v>8912.5093813373787</v>
      </c>
      <c r="O305">
        <f>20*LOG('Type 2 TL431'!$C$11*(SQRT(1+('Type 2 TL431'!$F$15/N305)^2))/(SQRT(1+(N305/'Type 2 TL431'!$F$16)^2)))</f>
        <v>22.321059675017082</v>
      </c>
      <c r="P305">
        <f>(PI()-ATAN('Type 2 TL431'!$F$15/N305)-ATAN(N305/'Type 2 TL431'!$F$16))*180/PI()</f>
        <v>133.72223652434442</v>
      </c>
    </row>
    <row r="306" spans="14:16" x14ac:dyDescent="0.25">
      <c r="N306">
        <v>9120.1083935590177</v>
      </c>
      <c r="O306">
        <f>20*LOG('Type 2 TL431'!$C$11*(SQRT(1+('Type 2 TL431'!$F$15/N306)^2))/(SQRT(1+(N306/'Type 2 TL431'!$F$16)^2)))</f>
        <v>22.248299191930897</v>
      </c>
      <c r="P306">
        <f>(PI()-ATAN('Type 2 TL431'!$F$15/N306)-ATAN(N306/'Type 2 TL431'!$F$16))*180/PI()</f>
        <v>133.37337969835906</v>
      </c>
    </row>
    <row r="307" spans="14:16" x14ac:dyDescent="0.25">
      <c r="N307">
        <v>9332.5430079698308</v>
      </c>
      <c r="O307">
        <f>20*LOG('Type 2 TL431'!$C$11*(SQRT(1+('Type 2 TL431'!$F$15/N307)^2))/(SQRT(1+(N307/'Type 2 TL431'!$F$16)^2)))</f>
        <v>22.173884553589474</v>
      </c>
      <c r="P307">
        <f>(PI()-ATAN('Type 2 TL431'!$F$15/N307)-ATAN(N307/'Type 2 TL431'!$F$16))*180/PI()</f>
        <v>133.01399418200404</v>
      </c>
    </row>
    <row r="308" spans="14:16" x14ac:dyDescent="0.25">
      <c r="N308">
        <v>9549.9258602142745</v>
      </c>
      <c r="O308">
        <f>20*LOG('Type 2 TL431'!$C$11*(SQRT(1+('Type 2 TL431'!$F$15/N308)^2))/(SQRT(1+(N308/'Type 2 TL431'!$F$16)^2)))</f>
        <v>22.097768744619508</v>
      </c>
      <c r="P308">
        <f>(PI()-ATAN('Type 2 TL431'!$F$15/N308)-ATAN(N308/'Type 2 TL431'!$F$16))*180/PI()</f>
        <v>132.64442904142535</v>
      </c>
    </row>
    <row r="309" spans="14:16" x14ac:dyDescent="0.25">
      <c r="N309">
        <v>9772.3722095580197</v>
      </c>
      <c r="O309">
        <f>20*LOG('Type 2 TL431'!$C$11*(SQRT(1+('Type 2 TL431'!$F$15/N309)^2))/(SQRT(1+(N309/'Type 2 TL431'!$F$16)^2)))</f>
        <v>22.019906805174159</v>
      </c>
      <c r="P309">
        <f>(PI()-ATAN('Type 2 TL431'!$F$15/N309)-ATAN(N309/'Type 2 TL431'!$F$16))*180/PI()</f>
        <v>132.26504396767334</v>
      </c>
    </row>
    <row r="310" spans="14:16" x14ac:dyDescent="0.25">
      <c r="N310">
        <v>10000</v>
      </c>
      <c r="O310">
        <f>20*LOG('Type 2 TL431'!$C$11*(SQRT(1+('Type 2 TL431'!$F$15/N310)^2))/(SQRT(1+(N310/'Type 2 TL431'!$F$16)^2)))</f>
        <v>21.9402559226207</v>
      </c>
      <c r="P310">
        <f>(PI()-ATAN('Type 2 TL431'!$F$15/N310)-ATAN(N310/'Type 2 TL431'!$F$16))*180/PI()</f>
        <v>131.87620874467183</v>
      </c>
    </row>
    <row r="311" spans="14:16" x14ac:dyDescent="0.25">
      <c r="N311">
        <v>10232.929922807542</v>
      </c>
      <c r="O311">
        <f>20*LOG('Type 2 TL431'!$C$11*(SQRT(1+('Type 2 TL431'!$F$15/N311)^2))/(SQRT(1+(N311/'Type 2 TL431'!$F$16)^2)))</f>
        <v>21.858775519933339</v>
      </c>
      <c r="P311">
        <f>(PI()-ATAN('Type 2 TL431'!$F$15/N311)-ATAN(N311/'Type 2 TL431'!$F$16))*180/PI()</f>
        <v>131.478302668993</v>
      </c>
    </row>
    <row r="312" spans="14:16" x14ac:dyDescent="0.25">
      <c r="N312">
        <v>10471.285480508994</v>
      </c>
      <c r="O312">
        <f>20*LOG('Type 2 TL431'!$C$11*(SQRT(1+('Type 2 TL431'!$F$15/N312)^2))/(SQRT(1+(N312/'Type 2 TL431'!$F$16)^2)))</f>
        <v>21.775427340059647</v>
      </c>
      <c r="P312">
        <f>(PI()-ATAN('Type 2 TL431'!$F$15/N312)-ATAN(N312/'Type 2 TL431'!$F$16))*180/PI()</f>
        <v>131.07171392224612</v>
      </c>
    </row>
    <row r="313" spans="14:16" x14ac:dyDescent="0.25">
      <c r="N313">
        <v>10715.193052376062</v>
      </c>
      <c r="O313">
        <f>20*LOG('Type 2 TL431'!$C$11*(SQRT(1+('Type 2 TL431'!$F$15/N313)^2))/(SQRT(1+(N313/'Type 2 TL431'!$F$16)^2)))</f>
        <v>21.690175525532098</v>
      </c>
      <c r="P313">
        <f>(PI()-ATAN('Type 2 TL431'!$F$15/N313)-ATAN(N313/'Type 2 TL431'!$F$16))*180/PI()</f>
        <v>130.65683889743059</v>
      </c>
    </row>
    <row r="314" spans="14:16" x14ac:dyDescent="0.25">
      <c r="N314">
        <v>10964.781961431847</v>
      </c>
      <c r="O314">
        <f>20*LOG('Type 2 TL431'!$C$11*(SQRT(1+('Type 2 TL431'!$F$15/N314)^2))/(SQRT(1+(N314/'Type 2 TL431'!$F$16)^2)))</f>
        <v>21.602986692607789</v>
      </c>
      <c r="P314">
        <f>(PI()-ATAN('Type 2 TL431'!$F$15/N314)-ATAN(N314/'Type 2 TL431'!$F$16))*180/PI()</f>
        <v>130.23408148113671</v>
      </c>
    </row>
    <row r="315" spans="14:16" x14ac:dyDescent="0.25">
      <c r="N315">
        <v>11220.184543019632</v>
      </c>
      <c r="O315">
        <f>20*LOG('Type 2 TL431'!$C$11*(SQRT(1+('Type 2 TL431'!$F$15/N315)^2))/(SQRT(1+(N315/'Type 2 TL431'!$F$16)^2)))</f>
        <v>21.513829999242201</v>
      </c>
      <c r="P315">
        <f>(PI()-ATAN('Type 2 TL431'!$F$15/N315)-ATAN(N315/'Type 2 TL431'!$F$16))*180/PI()</f>
        <v>129.80385229401875</v>
      </c>
    </row>
    <row r="316" spans="14:16" x14ac:dyDescent="0.25">
      <c r="N316">
        <v>11481.536214968821</v>
      </c>
      <c r="O316">
        <f>20*LOG('Type 2 TL431'!$C$11*(SQRT(1+('Type 2 TL431'!$F$15/N316)^2))/(SQRT(1+(N316/'Type 2 TL431'!$F$16)^2)))</f>
        <v>21.422677206234688</v>
      </c>
      <c r="P316">
        <f>(PI()-ATAN('Type 2 TL431'!$F$15/N316)-ATAN(N316/'Type 2 TL431'!$F$16))*180/PI()</f>
        <v>129.3665678924803</v>
      </c>
    </row>
    <row r="317" spans="14:16" x14ac:dyDescent="0.25">
      <c r="N317">
        <v>11748.975549395289</v>
      </c>
      <c r="O317">
        <f>20*LOG('Type 2 TL431'!$C$11*(SQRT(1+('Type 2 TL431'!$F$15/N317)^2))/(SQRT(1+(N317/'Type 2 TL431'!$F$16)^2)))</f>
        <v>21.329502730925224</v>
      </c>
      <c r="P317">
        <f>(PI()-ATAN('Type 2 TL431'!$F$15/N317)-ATAN(N317/'Type 2 TL431'!$F$16))*180/PI()</f>
        <v>128.92264993501584</v>
      </c>
    </row>
    <row r="318" spans="14:16" x14ac:dyDescent="0.25">
      <c r="N318">
        <v>12022.64434617412</v>
      </c>
      <c r="O318">
        <f>20*LOG('Type 2 TL431'!$C$11*(SQRT(1+('Type 2 TL431'!$F$15/N318)^2))/(SQRT(1+(N318/'Type 2 TL431'!$F$16)^2)))</f>
        <v>21.23428369287312</v>
      </c>
      <c r="P318">
        <f>(PI()-ATAN('Type 2 TL431'!$F$15/N318)-ATAN(N318/'Type 2 TL431'!$F$16))*180/PI()</f>
        <v>128.47252431711564</v>
      </c>
    </row>
    <row r="319" spans="14:16" x14ac:dyDescent="0.25">
      <c r="N319">
        <v>12302.687708123807</v>
      </c>
      <c r="O319">
        <f>20*LOG('Type 2 TL431'!$C$11*(SQRT(1+('Type 2 TL431'!$F$15/N319)^2))/(SQRT(1+(N319/'Type 2 TL431'!$F$16)^2)))</f>
        <v>21.136999951007848</v>
      </c>
      <c r="P319">
        <f>(PI()-ATAN('Type 2 TL431'!$F$15/N319)-ATAN(N319/'Type 2 TL431'!$F$16))*180/PI()</f>
        <v>128.0166202790748</v>
      </c>
    </row>
    <row r="320" spans="14:16" x14ac:dyDescent="0.25">
      <c r="N320">
        <v>12589.254117941662</v>
      </c>
      <c r="O320">
        <f>20*LOG('Type 2 TL431'!$C$11*(SQRT(1+('Type 2 TL431'!$F$15/N320)^2))/(SQRT(1+(N320/'Type 2 TL431'!$F$16)^2)))</f>
        <v>21.037634131810229</v>
      </c>
      <c r="P320">
        <f>(PI()-ATAN('Type 2 TL431'!$F$15/N320)-ATAN(N320/'Type 2 TL431'!$F$16))*180/PI()</f>
        <v>127.55536949142561</v>
      </c>
    </row>
    <row r="321" spans="14:16" x14ac:dyDescent="0.25">
      <c r="N321">
        <v>12882.495516931327</v>
      </c>
      <c r="O321">
        <f>20*LOG('Type 2 TL431'!$C$11*(SQRT(1+('Type 2 TL431'!$F$15/N321)^2))/(SQRT(1+(N321/'Type 2 TL431'!$F$16)^2)))</f>
        <v>20.936171648156542</v>
      </c>
      <c r="P321">
        <f>(PI()-ATAN('Type 2 TL431'!$F$15/N321)-ATAN(N321/'Type 2 TL431'!$F$16))*180/PI()</f>
        <v>127.08920512304515</v>
      </c>
    </row>
    <row r="322" spans="14:16" x14ac:dyDescent="0.25">
      <c r="N322">
        <v>13182.567385564056</v>
      </c>
      <c r="O322">
        <f>20*LOG('Type 2 TL431'!$C$11*(SQRT(1+('Type 2 TL431'!$F$15/N322)^2))/(SQRT(1+(N322/'Type 2 TL431'!$F$16)^2)))</f>
        <v>20.83260070853893</v>
      </c>
      <c r="P322">
        <f>(PI()-ATAN('Type 2 TL431'!$F$15/N322)-ATAN(N322/'Type 2 TL431'!$F$16))*180/PI()</f>
        <v>126.61856089725714</v>
      </c>
    </row>
    <row r="323" spans="14:16" x14ac:dyDescent="0.25">
      <c r="N323">
        <v>13489.628825916521</v>
      </c>
      <c r="O323">
        <f>20*LOG('Type 2 TL431'!$C$11*(SQRT(1+('Type 2 TL431'!$F$15/N323)^2))/(SQRT(1+(N323/'Type 2 TL431'!$F$16)^2)))</f>
        <v>20.726912316460755</v>
      </c>
      <c r="P323">
        <f>(PI()-ATAN('Type 2 TL431'!$F$15/N323)-ATAN(N323/'Type 2 TL431'!$F$16))*180/PI()</f>
        <v>126.14387014145365</v>
      </c>
    </row>
    <row r="324" spans="14:16" x14ac:dyDescent="0.25">
      <c r="N324">
        <v>13803.842646028832</v>
      </c>
      <c r="O324">
        <f>20*LOG('Type 2 TL431'!$C$11*(SQRT(1+('Type 2 TL431'!$F$15/N324)^2))/(SQRT(1+(N324/'Type 2 TL431'!$F$16)^2)))</f>
        <v>20.619100259894125</v>
      </c>
      <c r="P324">
        <f>(PI()-ATAN('Type 2 TL431'!$F$15/N324)-ATAN(N324/'Type 2 TL431'!$F$16))*180/PI()</f>
        <v>125.66556483589946</v>
      </c>
    </row>
    <row r="325" spans="14:16" x14ac:dyDescent="0.25">
      <c r="N325">
        <v>14125.375446227525</v>
      </c>
      <c r="O325">
        <f>20*LOG('Type 2 TL431'!$C$11*(SQRT(1+('Type 2 TL431'!$F$15/N325)^2))/(SQRT(1+(N325/'Type 2 TL431'!$F$16)^2)))</f>
        <v>20.509161090777688</v>
      </c>
      <c r="P325">
        <f>(PI()-ATAN('Type 2 TL431'!$F$15/N325)-ATAN(N325/'Type 2 TL431'!$F$16))*180/PI()</f>
        <v>125.18407466744752</v>
      </c>
    </row>
    <row r="326" spans="14:16" x14ac:dyDescent="0.25">
      <c r="N326">
        <v>14454.397707459255</v>
      </c>
      <c r="O326">
        <f>20*LOG('Type 2 TL431'!$C$11*(SQRT(1+('Type 2 TL431'!$F$15/N326)^2))/(SQRT(1+(N326/'Type 2 TL431'!$F$16)^2)))</f>
        <v>20.397094094623867</v>
      </c>
      <c r="P326">
        <f>(PI()-ATAN('Type 2 TL431'!$F$15/N326)-ATAN(N326/'Type 2 TL431'!$F$16))*180/PI()</f>
        <v>124.69982609388964</v>
      </c>
    </row>
    <row r="327" spans="14:16" x14ac:dyDescent="0.25">
      <c r="N327">
        <v>14791.083881682052</v>
      </c>
      <c r="O327">
        <f>20*LOG('Type 2 TL431'!$C$11*(SQRT(1+('Type 2 TL431'!$F$15/N327)^2))/(SQRT(1+(N327/'Type 2 TL431'!$F$16)^2)))</f>
        <v>20.282901250395163</v>
      </c>
      <c r="P327">
        <f>(PI()-ATAN('Type 2 TL431'!$F$15/N327)-ATAN(N327/'Type 2 TL431'!$F$16))*180/PI()</f>
        <v>124.21324142458917</v>
      </c>
    </row>
    <row r="328" spans="14:16" x14ac:dyDescent="0.25">
      <c r="N328">
        <v>15135.612484362058</v>
      </c>
      <c r="O328">
        <f>20*LOG('Type 2 TL431'!$C$11*(SQRT(1+('Type 2 TL431'!$F$15/N328)^2))/(SQRT(1+(N328/'Type 2 TL431'!$F$16)^2)))</f>
        <v>20.166587180897196</v>
      </c>
      <c r="P328">
        <f>(PI()-ATAN('Type 2 TL431'!$F$15/N328)-ATAN(N328/'Type 2 TL431'!$F$16))*180/PI()</f>
        <v>123.72473792289607</v>
      </c>
    </row>
    <row r="329" spans="14:16" x14ac:dyDescent="0.25">
      <c r="N329">
        <v>15488.166189124788</v>
      </c>
      <c r="O329">
        <f>20*LOG('Type 2 TL431'!$C$11*(SQRT(1+('Type 2 TL431'!$F$15/N329)^2))/(SQRT(1+(N329/'Type 2 TL431'!$F$16)^2)))</f>
        <v>20.048159094020662</v>
      </c>
      <c r="P329">
        <f>(PI()-ATAN('Type 2 TL431'!$F$15/N329)-ATAN(N329/'Type 2 TL431'!$F$16))*180/PI()</f>
        <v>123.23472693563178</v>
      </c>
    </row>
    <row r="330" spans="14:16" x14ac:dyDescent="0.25">
      <c r="N330">
        <v>15848.931924611106</v>
      </c>
      <c r="O330">
        <f>20*LOG('Type 2 TL431'!$C$11*(SQRT(1+('Type 2 TL431'!$F$15/N330)^2))/(SQRT(1+(N330/'Type 2 TL431'!$F$16)^2)))</f>
        <v>19.927626715243655</v>
      </c>
      <c r="P330">
        <f>(PI()-ATAN('Type 2 TL431'!$F$15/N330)-ATAN(N330/'Type 2 TL431'!$F$16))*180/PI()</f>
        <v>122.74361305465409</v>
      </c>
    </row>
    <row r="331" spans="14:16" x14ac:dyDescent="0.25">
      <c r="N331">
        <v>16218.100973589271</v>
      </c>
      <c r="O331">
        <f>20*LOG('Type 2 TL431'!$C$11*(SQRT(1+('Type 2 TL431'!$F$15/N331)^2))/(SQRT(1+(N331/'Type 2 TL431'!$F$16)^2)))</f>
        <v>19.805002211879533</v>
      </c>
      <c r="P331">
        <f>(PI()-ATAN('Type 2 TL431'!$F$15/N331)-ATAN(N331/'Type 2 TL431'!$F$16))*180/PI()</f>
        <v>122.25179331518008</v>
      </c>
    </row>
    <row r="332" spans="14:16" x14ac:dyDescent="0.25">
      <c r="N332">
        <v>16595.869074375572</v>
      </c>
      <c r="O332">
        <f>20*LOG('Type 2 TL431'!$C$11*(SQRT(1+('Type 2 TL431'!$F$15/N332)^2))/(SQRT(1+(N332/'Type 2 TL431'!$F$16)^2)))</f>
        <v>19.680300109621541</v>
      </c>
      <c r="P332">
        <f>(PI()-ATAN('Type 2 TL431'!$F$15/N332)-ATAN(N332/'Type 2 TL431'!$F$16))*180/PI()</f>
        <v>121.75965643516007</v>
      </c>
    </row>
    <row r="333" spans="14:16" x14ac:dyDescent="0.25">
      <c r="N333">
        <v>16982.436524617409</v>
      </c>
      <c r="O333">
        <f>20*LOG('Type 2 TL431'!$C$11*(SQRT(1+('Type 2 TL431'!$F$15/N333)^2))/(SQRT(1+(N333/'Type 2 TL431'!$F$16)^2)))</f>
        <v>19.55353720199405</v>
      </c>
      <c r="P333">
        <f>(PI()-ATAN('Type 2 TL431'!$F$15/N333)-ATAN(N333/'Type 2 TL431'!$F$16))*180/PI()</f>
        <v>121.26758209956728</v>
      </c>
    </row>
    <row r="334" spans="14:16" x14ac:dyDescent="0.25">
      <c r="N334">
        <v>17378.008287493718</v>
      </c>
      <c r="O334">
        <f>20*LOG('Type 2 TL431'!$C$11*(SQRT(1+('Type 2 TL431'!$F$15/N334)^2))/(SQRT(1+(N334/'Type 2 TL431'!$F$16)^2)))</f>
        <v>19.424732453369778</v>
      </c>
      <c r="P334">
        <f>(PI()-ATAN('Type 2 TL431'!$F$15/N334)-ATAN(N334/'Type 2 TL431'!$F$16))*180/PI()</f>
        <v>120.77594029300425</v>
      </c>
    </row>
    <row r="335" spans="14:16" x14ac:dyDescent="0.25">
      <c r="N335">
        <v>17782.794100389194</v>
      </c>
      <c r="O335">
        <f>20*LOG('Type 2 TL431'!$C$11*(SQRT(1+('Type 2 TL431'!$F$15/N335)^2))/(SQRT(1+(N335/'Type 2 TL431'!$F$16)^2)))</f>
        <v>19.293906896253297</v>
      </c>
      <c r="P335">
        <f>(PI()-ATAN('Type 2 TL431'!$F$15/N335)-ATAN(N335/'Type 2 TL431'!$F$16))*180/PI()</f>
        <v>120.28509068353306</v>
      </c>
    </row>
    <row r="336" spans="14:16" x14ac:dyDescent="0.25">
      <c r="N336">
        <v>18197.008586099793</v>
      </c>
      <c r="O336">
        <f>20*LOG('Type 2 TL431'!$C$11*(SQRT(1+('Type 2 TL431'!$F$15/N336)^2))/(SQRT(1+(N336/'Type 2 TL431'!$F$16)^2)))</f>
        <v>19.161083523562091</v>
      </c>
      <c r="P336">
        <f>(PI()-ATAN('Type 2 TL431'!$F$15/N336)-ATAN(N336/'Type 2 TL431'!$F$16))*180/PI()</f>
        <v>119.79538206012714</v>
      </c>
    </row>
    <row r="337" spans="14:16" x14ac:dyDescent="0.25">
      <c r="N337">
        <v>18620.871366628631</v>
      </c>
      <c r="O337">
        <f>20*LOG('Type 2 TL431'!$C$11*(SQRT(1+('Type 2 TL431'!$F$15/N337)^2))/(SQRT(1+(N337/'Type 2 TL431'!$F$16)^2)))</f>
        <v>19.026287176658371</v>
      </c>
      <c r="P337">
        <f>(PI()-ATAN('Type 2 TL431'!$F$15/N337)-ATAN(N337/'Type 2 TL431'!$F$16))*180/PI()</f>
        <v>119.30715182561651</v>
      </c>
    </row>
    <row r="338" spans="14:16" x14ac:dyDescent="0.25">
      <c r="N338">
        <v>19054.607179632425</v>
      </c>
      <c r="O338">
        <f>20*LOG('Type 2 TL431'!$C$11*(SQRT(1+('Type 2 TL431'!$F$15/N338)^2))/(SQRT(1+(N338/'Type 2 TL431'!$F$16)^2)))</f>
        <v>18.889544429896997</v>
      </c>
      <c r="P338">
        <f>(PI()-ATAN('Type 2 TL431'!$F$15/N338)-ATAN(N338/'Type 2 TL431'!$F$16))*180/PI()</f>
        <v>118.82072554647505</v>
      </c>
    </row>
    <row r="339" spans="14:16" x14ac:dyDescent="0.25">
      <c r="N339">
        <v>19498.445997580406</v>
      </c>
      <c r="O339">
        <f>20*LOG('Type 2 TL431'!$C$11*(SQRT(1+('Type 2 TL431'!$F$15/N339)^2))/(SQRT(1+(N339/'Type 2 TL431'!$F$16)^2)))</f>
        <v>18.750883472457847</v>
      </c>
      <c r="P339">
        <f>(PI()-ATAN('Type 2 TL431'!$F$15/N339)-ATAN(N339/'Type 2 TL431'!$F$16))*180/PI()</f>
        <v>118.33641656027498</v>
      </c>
    </row>
    <row r="340" spans="14:16" x14ac:dyDescent="0.25">
      <c r="N340">
        <v>19952.623149688745</v>
      </c>
      <c r="O340">
        <f>20*LOG('Type 2 TL431'!$C$11*(SQRT(1+('Type 2 TL431'!$F$15/N340)^2))/(SQRT(1+(N340/'Type 2 TL431'!$F$16)^2)))</f>
        <v>18.610333988225239</v>
      </c>
      <c r="P340">
        <f>(PI()-ATAN('Type 2 TL431'!$F$15/N340)-ATAN(N340/'Type 2 TL431'!$F$16))*180/PI()</f>
        <v>117.85452564112784</v>
      </c>
    </row>
    <row r="341" spans="14:16" x14ac:dyDescent="0.25">
      <c r="N341">
        <v>20417.379446695239</v>
      </c>
      <c r="O341">
        <f>20*LOG('Type 2 TL431'!$C$11*(SQRT(1+('Type 2 TL431'!$F$15/N341)^2))/(SQRT(1+(N341/'Type 2 TL431'!$F$16)^2)))</f>
        <v>18.467927034462793</v>
      </c>
      <c r="P341">
        <f>(PI()-ATAN('Type 2 TL431'!$F$15/N341)-ATAN(N341/'Type 2 TL431'!$F$16))*180/PI()</f>
        <v>117.37534072293919</v>
      </c>
    </row>
    <row r="342" spans="14:16" x14ac:dyDescent="0.25">
      <c r="N342">
        <v>20892.961308540333</v>
      </c>
      <c r="O342">
        <f>20*LOG('Type 2 TL431'!$C$11*(SQRT(1+('Type 2 TL431'!$F$15/N342)^2))/(SQRT(1+(N342/'Type 2 TL431'!$F$16)^2)))</f>
        <v>18.323694920010457</v>
      </c>
      <c r="P342">
        <f>(PI()-ATAN('Type 2 TL431'!$F$15/N342)-ATAN(N342/'Type 2 TL431'!$F$16))*180/PI()</f>
        <v>116.89913667984283</v>
      </c>
    </row>
    <row r="343" spans="14:16" x14ac:dyDescent="0.25">
      <c r="N343">
        <v>21379.620895022261</v>
      </c>
      <c r="O343">
        <f>20*LOG('Type 2 TL431'!$C$11*(SQRT(1+('Type 2 TL431'!$F$15/N343)^2))/(SQRT(1+(N343/'Type 2 TL431'!$F$16)^2)))</f>
        <v>18.177671083701629</v>
      </c>
      <c r="P343">
        <f>(PI()-ATAN('Type 2 TL431'!$F$15/N343)-ATAN(N343/'Type 2 TL431'!$F$16))*180/PI()</f>
        <v>116.4261751627442</v>
      </c>
    </row>
    <row r="344" spans="14:16" x14ac:dyDescent="0.25">
      <c r="N344">
        <v>21877.616239495459</v>
      </c>
      <c r="O344">
        <f>20*LOG('Type 2 TL431'!$C$11*(SQRT(1+('Type 2 TL431'!$F$15/N344)^2))/(SQRT(1+(N344/'Type 2 TL431'!$F$16)^2)))</f>
        <v>18.029889973663579</v>
      </c>
      <c r="P344">
        <f>(PI()-ATAN('Type 2 TL431'!$F$15/N344)-ATAN(N344/'Type 2 TL431'!$F$16))*180/PI()</f>
        <v>115.95670449050546</v>
      </c>
    </row>
    <row r="345" spans="14:16" x14ac:dyDescent="0.25">
      <c r="N345">
        <v>22387.211385683328</v>
      </c>
      <c r="O345">
        <f>20*LOG('Type 2 TL431'!$C$11*(SQRT(1+('Type 2 TL431'!$F$15/N345)^2))/(SQRT(1+(N345/'Type 2 TL431'!$F$16)^2)))</f>
        <v>17.880386928124334</v>
      </c>
      <c r="P345">
        <f>(PI()-ATAN('Type 2 TL431'!$F$15/N345)-ATAN(N345/'Type 2 TL431'!$F$16))*180/PI()</f>
        <v>115.49095959394276</v>
      </c>
    </row>
    <row r="346" spans="14:16" x14ac:dyDescent="0.25">
      <c r="N346">
        <v>22908.676527677657</v>
      </c>
      <c r="O346">
        <f>20*LOG('Type 2 TL431'!$C$11*(SQRT(1+('Type 2 TL431'!$F$15/N346)^2))/(SQRT(1+(N346/'Type 2 TL431'!$F$16)^2)))</f>
        <v>17.729198058304938</v>
      </c>
      <c r="P346">
        <f>(PI()-ATAN('Type 2 TL431'!$F$15/N346)-ATAN(N346/'Type 2 TL431'!$F$16))*180/PI()</f>
        <v>115.02916201048679</v>
      </c>
    </row>
    <row r="347" spans="14:16" x14ac:dyDescent="0.25">
      <c r="N347">
        <v>23442.288153199144</v>
      </c>
      <c r="O347">
        <f>20*LOG('Type 2 TL431'!$C$11*(SQRT(1+('Type 2 TL431'!$F$15/N347)^2))/(SQRT(1+(N347/'Type 2 TL431'!$F$16)^2)))</f>
        <v>17.576360133928105</v>
      </c>
      <c r="P347">
        <f>(PI()-ATAN('Type 2 TL431'!$F$15/N347)-ATAN(N347/'Type 2 TL431'!$F$16))*180/PI()</f>
        <v>114.57151992707924</v>
      </c>
    </row>
    <row r="348" spans="14:16" x14ac:dyDescent="0.25">
      <c r="N348">
        <v>23988.329190194825</v>
      </c>
      <c r="O348">
        <f>20*LOG('Type 2 TL431'!$C$11*(SQRT(1+('Type 2 TL431'!$F$15/N348)^2))/(SQRT(1+(N348/'Type 2 TL431'!$F$16)^2)))</f>
        <v>17.421910471824205</v>
      </c>
      <c r="P348">
        <f>(PI()-ATAN('Type 2 TL431'!$F$15/N348)-ATAN(N348/'Type 2 TL431'!$F$16))*180/PI()</f>
        <v>114.11822826864342</v>
      </c>
    </row>
    <row r="349" spans="14:16" x14ac:dyDescent="0.25">
      <c r="N349">
        <v>24547.089156850216</v>
      </c>
      <c r="O349">
        <f>20*LOG('Type 2 TL431'!$C$11*(SQRT(1+('Type 2 TL431'!$F$15/N349)^2))/(SQRT(1+(N349/'Type 2 TL431'!$F$16)^2)))</f>
        <v>17.265886828063351</v>
      </c>
      <c r="P349">
        <f>(PI()-ATAN('Type 2 TL431'!$F$15/N349)-ATAN(N349/'Type 2 TL431'!$F$16))*180/PI()</f>
        <v>113.66946882927547</v>
      </c>
    </row>
    <row r="350" spans="14:16" x14ac:dyDescent="0.25">
      <c r="N350">
        <v>25118.864315095714</v>
      </c>
      <c r="O350">
        <f>20*LOG('Type 2 TL431'!$C$11*(SQRT(1+('Type 2 TL431'!$F$15/N350)^2))/(SQRT(1+(N350/'Type 2 TL431'!$F$16)^2)))</f>
        <v>17.108327293989731</v>
      </c>
      <c r="P350">
        <f>(PI()-ATAN('Type 2 TL431'!$F$15/N350)-ATAN(N350/'Type 2 TL431'!$F$16))*180/PI()</f>
        <v>113.22541044315282</v>
      </c>
    </row>
    <row r="351" spans="14:16" x14ac:dyDescent="0.25">
      <c r="N351">
        <v>25703.957827688548</v>
      </c>
      <c r="O351">
        <f>20*LOG('Type 2 TL431'!$C$11*(SQRT(1+('Type 2 TL431'!$F$15/N351)^2))/(SQRT(1+(N351/'Type 2 TL431'!$F$16)^2)))</f>
        <v>16.949270196481404</v>
      </c>
      <c r="P351">
        <f>(PI()-ATAN('Type 2 TL431'!$F$15/N351)-ATAN(N351/'Type 2 TL431'!$F$16))*180/PI()</f>
        <v>112.786209192049</v>
      </c>
    </row>
    <row r="352" spans="14:16" x14ac:dyDescent="0.25">
      <c r="N352">
        <v>26302.67991895372</v>
      </c>
      <c r="O352">
        <f>20*LOG('Type 2 TL431'!$C$11*(SQRT(1+('Type 2 TL431'!$F$15/N352)^2))/(SQRT(1+(N352/'Type 2 TL431'!$F$16)^2)))</f>
        <v>16.788754002706444</v>
      </c>
      <c r="P352">
        <f>(PI()-ATAN('Type 2 TL431'!$F$15/N352)-ATAN(N352/'Type 2 TL431'!$F$16))*180/PI()</f>
        <v>112.35200864627366</v>
      </c>
    </row>
    <row r="353" spans="14:16" x14ac:dyDescent="0.25">
      <c r="N353">
        <v>26915.348039269054</v>
      </c>
      <c r="O353">
        <f>20*LOG('Type 2 TL431'!$C$11*(SQRT(1+('Type 2 TL431'!$F$15/N353)^2))/(SQRT(1+(N353/'Type 2 TL431'!$F$16)^2)))</f>
        <v>16.626817229595396</v>
      </c>
      <c r="P353">
        <f>(PI()-ATAN('Type 2 TL431'!$F$15/N353)-ATAN(N353/'Type 2 TL431'!$F$16))*180/PI()</f>
        <v>111.92294013582419</v>
      </c>
    </row>
    <row r="354" spans="14:16" x14ac:dyDescent="0.25">
      <c r="N354">
        <v>27542.287033381555</v>
      </c>
      <c r="O354">
        <f>20*LOG('Type 2 TL431'!$C$11*(SQRT(1+('Type 2 TL431'!$F$15/N354)^2))/(SQRT(1+(N354/'Type 2 TL431'!$F$16)^2)))</f>
        <v>16.463498358200603</v>
      </c>
      <c r="P354">
        <f>(PI()-ATAN('Type 2 TL431'!$F$15/N354)-ATAN(N354/'Type 2 TL431'!$F$16))*180/PI()</f>
        <v>111.49912304853757</v>
      </c>
    </row>
    <row r="355" spans="14:16" x14ac:dyDescent="0.25">
      <c r="N355">
        <v>28183.829312644426</v>
      </c>
      <c r="O355">
        <f>20*LOG('Type 2 TL431'!$C$11*(SQRT(1+('Type 2 TL431'!$F$15/N355)^2))/(SQRT(1+(N355/'Type 2 TL431'!$F$16)^2)))</f>
        <v>16.298835753066093</v>
      </c>
      <c r="P355">
        <f>(PI()-ATAN('Type 2 TL431'!$F$15/N355)-ATAN(N355/'Type 2 TL431'!$F$16))*180/PI()</f>
        <v>111.08066515206195</v>
      </c>
    </row>
    <row r="356" spans="14:16" x14ac:dyDescent="0.25">
      <c r="N356">
        <v>28840.315031265945</v>
      </c>
      <c r="O356">
        <f>20*LOG('Type 2 TL431'!$C$11*(SQRT(1+('Type 2 TL431'!$F$15/N356)^2))/(SQRT(1+(N356/'Type 2 TL431'!$F$16)^2)))</f>
        <v>16.132867586687176</v>
      </c>
      <c r="P356">
        <f>(PI()-ATAN('Type 2 TL431'!$F$15/N356)-ATAN(N356/'Type 2 TL431'!$F$16))*180/PI()</f>
        <v>110.66766293652896</v>
      </c>
    </row>
    <row r="357" spans="14:16" x14ac:dyDescent="0.25">
      <c r="N357">
        <v>29512.092266663731</v>
      </c>
      <c r="O357">
        <f>20*LOG('Type 2 TL431'!$C$11*(SQRT(1+('Type 2 TL431'!$F$15/N357)^2))/(SQRT(1+(N357/'Type 2 TL431'!$F$16)^2)))</f>
        <v>15.965631769097513</v>
      </c>
      <c r="P357">
        <f>(PI()-ATAN('Type 2 TL431'!$F$15/N357)-ATAN(N357/'Type 2 TL431'!$F$16))*180/PI()</f>
        <v>110.26020197489127</v>
      </c>
    </row>
    <row r="358" spans="14:16" x14ac:dyDescent="0.25">
      <c r="N358">
        <v>30199.51720402003</v>
      </c>
      <c r="O358">
        <f>20*LOG('Type 2 TL431'!$C$11*(SQRT(1+('Type 2 TL431'!$F$15/N358)^2))/(SQRT(1+(N358/'Type 2 TL431'!$F$16)^2)))</f>
        <v>15.797165882582998</v>
      </c>
      <c r="P358">
        <f>(PI()-ATAN('Type 2 TL431'!$F$15/N358)-ATAN(N358/'Type 2 TL431'!$F$16))*180/PI()</f>
        <v>109.85835729799646</v>
      </c>
    </row>
    <row r="359" spans="14:16" x14ac:dyDescent="0.25">
      <c r="N359">
        <v>30902.954325135772</v>
      </c>
      <c r="O359">
        <f>20*LOG('Type 2 TL431'!$C$11*(SQRT(1+('Type 2 TL431'!$F$15/N359)^2))/(SQRT(1+(N359/'Type 2 TL431'!$F$16)^2)))</f>
        <v>15.627507121486939</v>
      </c>
      <c r="P359">
        <f>(PI()-ATAN('Type 2 TL431'!$F$15/N359)-ATAN(N359/'Type 2 TL431'!$F$16))*180/PI()</f>
        <v>109.46219378159167</v>
      </c>
    </row>
    <row r="360" spans="14:16" x14ac:dyDescent="0.25">
      <c r="N360">
        <v>31622.776601683654</v>
      </c>
      <c r="O360">
        <f>20*LOG('Type 2 TL431'!$C$11*(SQRT(1+('Type 2 TL431'!$F$15/N360)^2))/(SQRT(1+(N360/'Type 2 TL431'!$F$16)^2)))</f>
        <v>15.456692237039206</v>
      </c>
      <c r="P360">
        <f>(PI()-ATAN('Type 2 TL431'!$F$15/N360)-ATAN(N360/'Type 2 TL431'!$F$16))*180/PI()</f>
        <v>109.07176654259194</v>
      </c>
    </row>
    <row r="361" spans="14:16" x14ac:dyDescent="0.25">
      <c r="N361">
        <v>32359.365692962681</v>
      </c>
      <c r="O361">
        <f>20*LOG('Type 2 TL431'!$C$11*(SQRT(1+('Type 2 TL431'!$F$15/N361)^2))/(SQRT(1+(N361/'Type 2 TL431'!$F$16)^2)))</f>
        <v>15.284757487113934</v>
      </c>
      <c r="P361">
        <f>(PI()-ATAN('Type 2 TL431'!$F$15/N361)-ATAN(N361/'Type 2 TL431'!$F$16))*180/PI()</f>
        <v>108.68712134209504</v>
      </c>
    </row>
    <row r="362" spans="14:16" x14ac:dyDescent="0.25">
      <c r="N362">
        <v>33113.112148258959</v>
      </c>
      <c r="O362">
        <f>20*LOG('Type 2 TL431'!$C$11*(SQRT(1+('Type 2 TL431'!$F$15/N362)^2))/(SQRT(1+(N362/'Type 2 TL431'!$F$16)^2)))</f>
        <v>15.111738590795639</v>
      </c>
      <c r="P362">
        <f>(PI()-ATAN('Type 2 TL431'!$F$15/N362)-ATAN(N362/'Type 2 TL431'!$F$16))*180/PI()</f>
        <v>108.30829499278411</v>
      </c>
    </row>
    <row r="363" spans="14:16" x14ac:dyDescent="0.25">
      <c r="N363">
        <v>33884.415613920093</v>
      </c>
      <c r="O363">
        <f>20*LOG('Type 2 TL431'!$C$11*(SQRT(1+('Type 2 TL431'!$F$15/N363)^2))/(SQRT(1+(N363/'Type 2 TL431'!$F$16)^2)))</f>
        <v>14.937670687612034</v>
      </c>
      <c r="P363">
        <f>(PI()-ATAN('Type 2 TL431'!$F$15/N363)-ATAN(N363/'Type 2 TL431'!$F$16))*180/PI()</f>
        <v>107.935315768525</v>
      </c>
    </row>
    <row r="364" spans="14:16" x14ac:dyDescent="0.25">
      <c r="N364">
        <v>34673.685045252991</v>
      </c>
      <c r="O364">
        <f>20*LOG('Type 2 TL431'!$C$11*(SQRT(1+('Type 2 TL431'!$F$15/N364)^2))/(SQRT(1+(N364/'Type 2 TL431'!$F$16)^2)))</f>
        <v>14.762588301273748</v>
      </c>
      <c r="P364">
        <f>(PI()-ATAN('Type 2 TL431'!$F$15/N364)-ATAN(N364/'Type 2 TL431'!$F$16))*180/PI()</f>
        <v>107.56820381413237</v>
      </c>
    </row>
    <row r="365" spans="14:16" x14ac:dyDescent="0.25">
      <c r="N365">
        <v>35481.338923357376</v>
      </c>
      <c r="O365">
        <f>20*LOG('Type 2 TL431'!$C$11*(SQRT(1+('Type 2 TL431'!$F$15/N365)^2))/(SQRT(1+(N365/'Type 2 TL431'!$F$16)^2)))</f>
        <v>14.58652530774595</v>
      </c>
      <c r="P365">
        <f>(PI()-ATAN('Type 2 TL431'!$F$15/N365)-ATAN(N365/'Type 2 TL431'!$F$16))*180/PI()</f>
        <v>107.20697155344878</v>
      </c>
    </row>
    <row r="366" spans="14:16" x14ac:dyDescent="0.25">
      <c r="N366">
        <v>36307.805477009955</v>
      </c>
      <c r="O366">
        <f>20*LOG('Type 2 TL431'!$C$11*(SQRT(1+('Type 2 TL431'!$F$15/N366)^2))/(SQRT(1+(N366/'Type 2 TL431'!$F$16)^2)))</f>
        <v>14.409514907464773</v>
      </c>
      <c r="P366">
        <f>(PI()-ATAN('Type 2 TL431'!$F$15/N366)-ATAN(N366/'Type 2 TL431'!$F$16))*180/PI()</f>
        <v>106.85162409405027</v>
      </c>
    </row>
    <row r="367" spans="14:16" x14ac:dyDescent="0.25">
      <c r="N367">
        <v>37153.522909717067</v>
      </c>
      <c r="O367">
        <f>20*LOG('Type 2 TL431'!$C$11*(SQRT(1+('Type 2 TL431'!$F$15/N367)^2))/(SQRT(1+(N367/'Type 2 TL431'!$F$16)^2)))</f>
        <v>14.231589601501922</v>
      </c>
      <c r="P367">
        <f>(PI()-ATAN('Type 2 TL431'!$F$15/N367)-ATAN(N367/'Type 2 TL431'!$F$16))*180/PI()</f>
        <v>106.50215962705755</v>
      </c>
    </row>
    <row r="368" spans="14:16" x14ac:dyDescent="0.25">
      <c r="N368">
        <v>38018.939632055924</v>
      </c>
      <c r="O368">
        <f>20*LOG('Type 2 TL431'!$C$11*(SQRT(1+('Type 2 TL431'!$F$15/N368)^2))/(SQRT(1+(N368/'Type 2 TL431'!$F$16)^2)))</f>
        <v>14.052781171474031</v>
      </c>
      <c r="P368">
        <f>(PI()-ATAN('Type 2 TL431'!$F$15/N368)-ATAN(N368/'Type 2 TL431'!$F$16))*180/PI()</f>
        <v>106.15856982069539</v>
      </c>
    </row>
    <row r="369" spans="14:16" x14ac:dyDescent="0.25">
      <c r="N369">
        <v>38904.51449942786</v>
      </c>
      <c r="O369">
        <f>20*LOG('Type 2 TL431'!$C$11*(SQRT(1+('Type 2 TL431'!$F$15/N369)^2))/(SQRT(1+(N369/'Type 2 TL431'!$F$16)^2)))</f>
        <v>13.873120662988656</v>
      </c>
      <c r="P369">
        <f>(PI()-ATAN('Type 2 TL431'!$F$15/N369)-ATAN(N369/'Type 2 TL431'!$F$16))*180/PI()</f>
        <v>105.82084020639961</v>
      </c>
    </row>
    <row r="370" spans="14:16" x14ac:dyDescent="0.25">
      <c r="N370">
        <v>39810.717055349509</v>
      </c>
      <c r="O370">
        <f>20*LOG('Type 2 TL431'!$C$11*(SQRT(1+('Type 2 TL431'!$F$15/N370)^2))/(SQRT(1+(N370/'Type 2 TL431'!$F$16)^2)))</f>
        <v>13.692638372416514</v>
      </c>
      <c r="P370">
        <f>(PI()-ATAN('Type 2 TL431'!$F$15/N370)-ATAN(N370/'Type 2 TL431'!$F$16))*180/PI()</f>
        <v>105.48895055642278</v>
      </c>
    </row>
    <row r="371" spans="14:16" x14ac:dyDescent="0.25">
      <c r="N371">
        <v>40738.027780411052</v>
      </c>
      <c r="O371">
        <f>20*LOG('Type 2 TL431'!$C$11*(SQRT(1+('Type 2 TL431'!$F$15/N371)^2))/(SQRT(1+(N371/'Type 2 TL431'!$F$16)^2)))</f>
        <v>13.511363836778836</v>
      </c>
      <c r="P371">
        <f>(PI()-ATAN('Type 2 TL431'!$F$15/N371)-ATAN(N371/'Type 2 TL431'!$F$16))*180/PI()</f>
        <v>105.1628752520333</v>
      </c>
    </row>
    <row r="372" spans="14:16" x14ac:dyDescent="0.25">
      <c r="N372">
        <v>41686.938347033305</v>
      </c>
      <c r="O372">
        <f>20*LOG('Type 2 TL431'!$C$11*(SQRT(1+('Type 2 TL431'!$F$15/N372)^2))/(SQRT(1+(N372/'Type 2 TL431'!$F$16)^2)))</f>
        <v>13.32932582654006</v>
      </c>
      <c r="P372">
        <f>(PI()-ATAN('Type 2 TL431'!$F$15/N372)-ATAN(N372/'Type 2 TL431'!$F$16))*180/PI()</f>
        <v>104.84258364153941</v>
      </c>
    </row>
    <row r="373" spans="14:16" x14ac:dyDescent="0.25">
      <c r="N373">
        <v>42657.951880159031</v>
      </c>
      <c r="O373">
        <f>20*LOG('Type 2 TL431'!$C$11*(SQRT(1+('Type 2 TL431'!$F$15/N373)^2))/(SQRT(1+(N373/'Type 2 TL431'!$F$16)^2)))</f>
        <v>13.146552341098586</v>
      </c>
      <c r="P373">
        <f>(PI()-ATAN('Type 2 TL431'!$F$15/N373)-ATAN(N373/'Type 2 TL431'!$F$16))*180/PI()</f>
        <v>104.52804038749755</v>
      </c>
    </row>
    <row r="374" spans="14:16" x14ac:dyDescent="0.25">
      <c r="N374">
        <v>43651.583224016344</v>
      </c>
      <c r="O374">
        <f>20*LOG('Type 2 TL431'!$C$11*(SQRT(1+('Type 2 TL431'!$F$15/N374)^2))/(SQRT(1+(N374/'Type 2 TL431'!$F$16)^2)))</f>
        <v>12.963070606772366</v>
      </c>
      <c r="P374">
        <f>(PI()-ATAN('Type 2 TL431'!$F$15/N374)-ATAN(N374/'Type 2 TL431'!$F$16))*180/PI()</f>
        <v>104.21920580258501</v>
      </c>
    </row>
    <row r="375" spans="14:16" x14ac:dyDescent="0.25">
      <c r="N375">
        <v>44668.359215096054</v>
      </c>
      <c r="O375">
        <f>20*LOG('Type 2 TL431'!$C$11*(SQRT(1+('Type 2 TL431'!$F$15/N375)^2))/(SQRT(1+(N375/'Type 2 TL431'!$F$16)^2)))</f>
        <v>12.778907077081005</v>
      </c>
      <c r="P375">
        <f>(PI()-ATAN('Type 2 TL431'!$F$15/N375)-ATAN(N375/'Type 2 TL431'!$F$16))*180/PI()</f>
        <v>103.91603617372635</v>
      </c>
    </row>
    <row r="376" spans="14:16" x14ac:dyDescent="0.25">
      <c r="N376">
        <v>45708.818961487232</v>
      </c>
      <c r="O376">
        <f>20*LOG('Type 2 TL431'!$C$11*(SQRT(1+('Type 2 TL431'!$F$15/N376)^2))/(SQRT(1+(N376/'Type 2 TL431'!$F$16)^2)))</f>
        <v>12.594087435132241</v>
      </c>
      <c r="P376">
        <f>(PI()-ATAN('Type 2 TL431'!$F$15/N376)-ATAN(N376/'Type 2 TL431'!$F$16))*180/PI()</f>
        <v>103.61848407416758</v>
      </c>
    </row>
    <row r="377" spans="14:16" x14ac:dyDescent="0.25">
      <c r="N377">
        <v>46773.514128719544</v>
      </c>
      <c r="O377">
        <f>20*LOG('Type 2 TL431'!$C$11*(SQRT(1+('Type 2 TL431'!$F$15/N377)^2))/(SQRT(1+(N377/'Type 2 TL431'!$F$16)^2)))</f>
        <v>12.408636597927103</v>
      </c>
      <c r="P377">
        <f>(PI()-ATAN('Type 2 TL431'!$F$15/N377)-ATAN(N377/'Type 2 TL431'!$F$16))*180/PI()</f>
        <v>103.3264986632843</v>
      </c>
    </row>
    <row r="378" spans="14:16" x14ac:dyDescent="0.25">
      <c r="N378">
        <v>47863.009232263539</v>
      </c>
      <c r="O378">
        <f>20*LOG('Type 2 TL431'!$C$11*(SQRT(1+('Type 2 TL431'!$F$15/N378)^2))/(SQRT(1+(N378/'Type 2 TL431'!$F$16)^2)))</f>
        <v>12.222578722405689</v>
      </c>
      <c r="P378">
        <f>(PI()-ATAN('Type 2 TL431'!$F$15/N378)-ATAN(N378/'Type 2 TL431'!$F$16))*180/PI()</f>
        <v>103.04002597399565</v>
      </c>
    </row>
    <row r="379" spans="14:16" x14ac:dyDescent="0.25">
      <c r="N379">
        <v>48977.881936844322</v>
      </c>
      <c r="O379">
        <f>20*LOG('Type 2 TL431'!$C$11*(SQRT(1+('Type 2 TL431'!$F$15/N379)^2))/(SQRT(1+(N379/'Type 2 TL431'!$F$16)^2)))</f>
        <v>12.035937213063105</v>
      </c>
      <c r="P379">
        <f>(PI()-ATAN('Type 2 TL431'!$F$15/N379)-ATAN(N379/'Type 2 TL431'!$F$16))*180/PI()</f>
        <v>102.75900918773421</v>
      </c>
    </row>
    <row r="380" spans="14:16" x14ac:dyDescent="0.25">
      <c r="N380">
        <v>50118.723362726909</v>
      </c>
      <c r="O380">
        <f>20*LOG('Type 2 TL431'!$C$11*(SQRT(1+('Type 2 TL431'!$F$15/N380)^2))/(SQRT(1+(N380/'Type 2 TL431'!$F$16)^2)))</f>
        <v>11.848734730973314</v>
      </c>
      <c r="P380">
        <f>(PI()-ATAN('Type 2 TL431'!$F$15/N380)-ATAN(N380/'Type 2 TL431'!$F$16))*180/PI()</f>
        <v>102.4833888969889</v>
      </c>
    </row>
    <row r="381" spans="14:16" x14ac:dyDescent="0.25">
      <c r="N381">
        <v>51286.138399136158</v>
      </c>
      <c r="O381">
        <f>20*LOG('Type 2 TL431'!$C$11*(SQRT(1+('Type 2 TL431'!$F$15/N381)^2))/(SQRT(1+(N381/'Type 2 TL431'!$F$16)^2)))</f>
        <v>11.660993204067099</v>
      </c>
      <c r="P381">
        <f>(PI()-ATAN('Type 2 TL431'!$F$15/N381)-ATAN(N381/'Type 2 TL431'!$F$16))*180/PI()</f>
        <v>102.21310335550231</v>
      </c>
    </row>
    <row r="382" spans="14:16" x14ac:dyDescent="0.25">
      <c r="N382">
        <v>52480.746024976914</v>
      </c>
      <c r="O382">
        <f>20*LOG('Type 2 TL431'!$C$11*(SQRT(1+('Type 2 TL431'!$F$15/N382)^2))/(SQRT(1+(N382/'Type 2 TL431'!$F$16)^2)))</f>
        <v>11.47273383851876</v>
      </c>
      <c r="P382">
        <f>(PI()-ATAN('Type 2 TL431'!$F$15/N382)-ATAN(N382/'Type 2 TL431'!$F$16))*180/PI()</f>
        <v>101.94808871625571</v>
      </c>
    </row>
    <row r="383" spans="14:16" x14ac:dyDescent="0.25">
      <c r="N383">
        <v>53703.179637024929</v>
      </c>
      <c r="O383">
        <f>20*LOG('Type 2 TL431'!$C$11*(SQRT(1+('Type 2 TL431'!$F$15/N383)^2))/(SQRT(1+(N383/'Type 2 TL431'!$F$16)^2)))</f>
        <v>11.283977131104749</v>
      </c>
      <c r="P383">
        <f>(PI()-ATAN('Type 2 TL431'!$F$15/N383)-ATAN(N383/'Type 2 TL431'!$F$16))*180/PI()</f>
        <v>101.6882792574242</v>
      </c>
    </row>
    <row r="384" spans="14:16" x14ac:dyDescent="0.25">
      <c r="N384">
        <v>54954.087385762097</v>
      </c>
      <c r="O384">
        <f>20*LOG('Type 2 TL431'!$C$11*(SQRT(1+('Type 2 TL431'!$F$15/N384)^2))/(SQRT(1+(N384/'Type 2 TL431'!$F$16)^2)))</f>
        <v>11.094742882406027</v>
      </c>
      <c r="P384">
        <f>(PI()-ATAN('Type 2 TL431'!$F$15/N384)-ATAN(N384/'Type 2 TL431'!$F$16))*180/PI()</f>
        <v>101.43360759652531</v>
      </c>
    </row>
    <row r="385" spans="14:16" x14ac:dyDescent="0.25">
      <c r="N385">
        <v>56234.132519034531</v>
      </c>
      <c r="O385">
        <f>20*LOG('Type 2 TL431'!$C$11*(SQRT(1+('Type 2 TL431'!$F$15/N385)^2))/(SQRT(1+(N385/'Type 2 TL431'!$F$16)^2)))</f>
        <v>10.905050210734228</v>
      </c>
      <c r="P385">
        <f>(PI()-ATAN('Type 2 TL431'!$F$15/N385)-ATAN(N385/'Type 2 TL431'!$F$16))*180/PI()</f>
        <v>101.18400489301888</v>
      </c>
    </row>
    <row r="386" spans="14:16" x14ac:dyDescent="0.25">
      <c r="N386">
        <v>57543.993733715295</v>
      </c>
      <c r="O386">
        <f>20*LOG('Type 2 TL431'!$C$11*(SQRT(1+('Type 2 TL431'!$F$15/N386)^2))/(SQRT(1+(N386/'Type 2 TL431'!$F$16)^2)))</f>
        <v>10.714917566670101</v>
      </c>
      <c r="P386">
        <f>(PI()-ATAN('Type 2 TL431'!$F$15/N386)-ATAN(N386/'Type 2 TL431'!$F$16))*180/PI()</f>
        <v>100.93940103964705</v>
      </c>
    </row>
    <row r="387" spans="14:16" x14ac:dyDescent="0.25">
      <c r="N387">
        <v>58884.3655355585</v>
      </c>
      <c r="O387">
        <f>20*LOG('Type 2 TL431'!$C$11*(SQRT(1+('Type 2 TL431'!$F$15/N387)^2))/(SQRT(1+(N387/'Type 2 TL431'!$F$16)^2)))</f>
        <v>10.524362748110578</v>
      </c>
      <c r="P387">
        <f>(PI()-ATAN('Type 2 TL431'!$F$15/N387)-ATAN(N387/'Type 2 TL431'!$F$16))*180/PI()</f>
        <v>100.69972484282663</v>
      </c>
    </row>
    <row r="388" spans="14:16" x14ac:dyDescent="0.25">
      <c r="N388">
        <v>60255.95860743535</v>
      </c>
      <c r="O388">
        <f>20*LOG('Type 2 TL431'!$C$11*(SQRT(1+('Type 2 TL431'!$F$15/N388)^2))/(SQRT(1+(N388/'Type 2 TL431'!$F$16)^2)))</f>
        <v>10.333402915728914</v>
      </c>
      <c r="P388">
        <f>(PI()-ATAN('Type 2 TL431'!$F$15/N388)-ATAN(N388/'Type 2 TL431'!$F$16))*180/PI()</f>
        <v>100.46490419242711</v>
      </c>
    </row>
    <row r="389" spans="14:16" x14ac:dyDescent="0.25">
      <c r="N389">
        <v>61659.500186147779</v>
      </c>
      <c r="O389">
        <f>20*LOG('Type 2 TL431'!$C$11*(SQRT(1+('Type 2 TL431'!$F$15/N389)^2))/(SQRT(1+(N389/'Type 2 TL431'!$F$16)^2)))</f>
        <v>10.142054608759409</v>
      </c>
      <c r="P389">
        <f>(PI()-ATAN('Type 2 TL431'!$F$15/N389)-ATAN(N389/'Type 2 TL431'!$F$16))*180/PI()</f>
        <v>100.23486622128273</v>
      </c>
    </row>
    <row r="390" spans="14:16" x14ac:dyDescent="0.25">
      <c r="N390">
        <v>63095.734448018869</v>
      </c>
      <c r="O390">
        <f>20*LOG('Type 2 TL431'!$C$11*(SQRT(1+('Type 2 TL431'!$F$15/N390)^2))/(SQRT(1+(N390/'Type 2 TL431'!$F$16)^2)))</f>
        <v>9.9503337610259983</v>
      </c>
      <c r="P390">
        <f>(PI()-ATAN('Type 2 TL431'!$F$15/N390)-ATAN(N390/'Type 2 TL431'!$F$16))*180/PI()</f>
        <v>100.00953745479922</v>
      </c>
    </row>
    <row r="391" spans="14:16" x14ac:dyDescent="0.25">
      <c r="N391">
        <v>64565.422903465085</v>
      </c>
      <c r="O391">
        <f>20*LOG('Type 2 TL431'!$C$11*(SQRT(1+('Type 2 TL431'!$F$15/N391)^2))/(SQRT(1+(N391/'Type 2 TL431'!$F$16)^2)))</f>
        <v>9.7582557171404449</v>
      </c>
      <c r="P391">
        <f>(PI()-ATAN('Type 2 TL431'!$F$15/N391)-ATAN(N391/'Type 2 TL431'!$F$16))*180/PI()</f>
        <v>99.788843951024532</v>
      </c>
    </row>
    <row r="392" spans="14:16" x14ac:dyDescent="0.25">
      <c r="N392">
        <v>66069.344800759107</v>
      </c>
      <c r="O392">
        <f>20*LOG('Type 2 TL431'!$C$11*(SQRT(1+('Type 2 TL431'!$F$15/N392)^2))/(SQRT(1+(N392/'Type 2 TL431'!$F$16)^2)))</f>
        <v>9.5658352488026814</v>
      </c>
      <c r="P392">
        <f>(PI()-ATAN('Type 2 TL431'!$F$15/N392)-ATAN(N392/'Type 2 TL431'!$F$16))*180/PI()</f>
        <v>99.572711431557806</v>
      </c>
    </row>
    <row r="393" spans="14:16" x14ac:dyDescent="0.25">
      <c r="N393">
        <v>67608.29753919768</v>
      </c>
      <c r="O393">
        <f>20*LOG('Type 2 TL431'!$C$11*(SQRT(1+('Type 2 TL431'!$F$15/N393)^2))/(SQRT(1+(N393/'Type 2 TL431'!$F$16)^2)))</f>
        <v>9.3730865711420499</v>
      </c>
      <c r="P393">
        <f>(PI()-ATAN('Type 2 TL431'!$F$15/N393)-ATAN(N393/'Type 2 TL431'!$F$16))*180/PI()</f>
        <v>99.361065403673862</v>
      </c>
    </row>
    <row r="394" spans="14:16" x14ac:dyDescent="0.25">
      <c r="N394">
        <v>69183.097091893127</v>
      </c>
      <c r="O394">
        <f>20*LOG('Type 2 TL431'!$C$11*(SQRT(1+('Type 2 TL431'!$F$15/N394)^2))/(SQRT(1+(N394/'Type 2 TL431'!$F$16)^2)))</f>
        <v>9.1800233590440126</v>
      </c>
      <c r="P394">
        <f>(PI()-ATAN('Type 2 TL431'!$F$15/N394)-ATAN(N394/'Type 2 TL431'!$F$16))*180/PI()</f>
        <v>99.153831274040854</v>
      </c>
    </row>
    <row r="395" spans="14:16" x14ac:dyDescent="0.25">
      <c r="N395">
        <v>70794.578438413257</v>
      </c>
      <c r="O395">
        <f>20*LOG('Type 2 TL431'!$C$11*(SQRT(1+('Type 2 TL431'!$F$15/N395)^2))/(SQRT(1+(N395/'Type 2 TL431'!$F$16)^2)))</f>
        <v>8.986658763412553</v>
      </c>
      <c r="P395">
        <f>(PI()-ATAN('Type 2 TL431'!$F$15/N395)-ATAN(N395/'Type 2 TL431'!$F$16))*180/PI()</f>
        <v>98.950934454406038</v>
      </c>
    </row>
    <row r="396" spans="14:16" x14ac:dyDescent="0.25">
      <c r="N396">
        <v>72443.596007498432</v>
      </c>
      <c r="O396">
        <f>20*LOG('Type 2 TL431'!$C$11*(SQRT(1+('Type 2 TL431'!$F$15/N396)^2))/(SQRT(1+(N396/'Type 2 TL431'!$F$16)^2)))</f>
        <v>8.7930054273235907</v>
      </c>
      <c r="P396">
        <f>(PI()-ATAN('Type 2 TL431'!$F$15/N396)-ATAN(N396/'Type 2 TL431'!$F$16))*180/PI()</f>
        <v>98.752300459622148</v>
      </c>
    </row>
    <row r="397" spans="14:16" x14ac:dyDescent="0.25">
      <c r="N397">
        <v>74131.024130091173</v>
      </c>
      <c r="O397">
        <f>20*LOG('Type 2 TL431'!$C$11*(SQRT(1+('Type 2 TL431'!$F$15/N397)^2))/(SQRT(1+(N397/'Type 2 TL431'!$F$16)^2)))</f>
        <v>8.5990755020296792</v>
      </c>
      <c r="P397">
        <f>(PI()-ATAN('Type 2 TL431'!$F$15/N397)-ATAN(N397/'Type 2 TL431'!$F$16))*180/PI()</f>
        <v>98.557854998380265</v>
      </c>
    </row>
    <row r="398" spans="14:16" x14ac:dyDescent="0.25">
      <c r="N398">
        <v>75857.757502917782</v>
      </c>
      <c r="O398">
        <f>20*LOG('Type 2 TL431'!$C$11*(SQRT(1+('Type 2 TL431'!$F$15/N398)^2))/(SQRT(1+(N398/'Type 2 TL431'!$F$16)^2)))</f>
        <v>8.4048806627808119</v>
      </c>
      <c r="P398">
        <f>(PI()-ATAN('Type 2 TL431'!$F$15/N398)-ATAN(N398/'Type 2 TL431'!$F$16))*180/PI()</f>
        <v>98.367524057008893</v>
      </c>
    </row>
    <row r="399" spans="14:16" x14ac:dyDescent="0.25">
      <c r="N399">
        <v>77624.711662868562</v>
      </c>
      <c r="O399">
        <f>20*LOG('Type 2 TL431'!$C$11*(SQRT(1+('Type 2 TL431'!$F$15/N399)^2))/(SQRT(1+(N399/'Type 2 TL431'!$F$16)^2)))</f>
        <v>8.21043212443033</v>
      </c>
      <c r="P399">
        <f>(PI()-ATAN('Type 2 TL431'!$F$15/N399)-ATAN(N399/'Type 2 TL431'!$F$16))*180/PI()</f>
        <v>98.181233976691487</v>
      </c>
    </row>
    <row r="400" spans="14:16" x14ac:dyDescent="0.25">
      <c r="N400">
        <v>79432.823472427524</v>
      </c>
      <c r="O400">
        <f>20*LOG('Type 2 TL431'!$C$11*(SQRT(1+('Type 2 TL431'!$F$15/N400)^2))/(SQRT(1+(N400/'Type 2 TL431'!$F$16)^2)))</f>
        <v>8.0157406567988403</v>
      </c>
      <c r="P400">
        <f>(PI()-ATAN('Type 2 TL431'!$F$15/N400)-ATAN(N400/'Type 2 TL431'!$F$16))*180/PI()</f>
        <v>97.998911524444935</v>
      </c>
    </row>
    <row r="401" spans="14:16" x14ac:dyDescent="0.25">
      <c r="N401">
        <v>81283.051616409255</v>
      </c>
      <c r="O401">
        <f>20*LOG('Type 2 TL431'!$C$11*(SQRT(1+('Type 2 TL431'!$F$15/N401)^2))/(SQRT(1+(N401/'Type 2 TL431'!$F$16)^2)))</f>
        <v>7.8208165997728436</v>
      </c>
      <c r="P401">
        <f>(PI()-ATAN('Type 2 TL431'!$F$15/N401)-ATAN(N401/'Type 2 TL431'!$F$16))*180/PI()</f>
        <v>97.820483958192767</v>
      </c>
    </row>
    <row r="402" spans="14:16" x14ac:dyDescent="0.25">
      <c r="N402">
        <v>83176.377110266418</v>
      </c>
      <c r="O402">
        <f>20*LOG('Type 2 TL431'!$C$11*(SQRT(1+('Type 2 TL431'!$F$15/N402)^2))/(SQRT(1+(N402/'Type 2 TL431'!$F$16)^2)))</f>
        <v>7.6256698781178081</v>
      </c>
      <c r="P402">
        <f>(PI()-ATAN('Type 2 TL431'!$F$15/N402)-ATAN(N402/'Type 2 TL431'!$F$16))*180/PI()</f>
        <v>97.645879086255931</v>
      </c>
    </row>
    <row r="403" spans="14:16" x14ac:dyDescent="0.25">
      <c r="N403">
        <v>85113.803820236935</v>
      </c>
      <c r="O403">
        <f>20*LOG('Type 2 TL431'!$C$11*(SQRT(1+('Type 2 TL431'!$F$15/N403)^2))/(SQRT(1+(N403/'Type 2 TL431'!$F$16)^2)))</f>
        <v>7.4303100159888826</v>
      </c>
      <c r="P403">
        <f>(PI()-ATAN('Type 2 TL431'!$F$15/N403)-ATAN(N403/'Type 2 TL431'!$F$16))*180/PI()</f>
        <v>97.475025321574023</v>
      </c>
    </row>
    <row r="404" spans="14:16" x14ac:dyDescent="0.25">
      <c r="N404">
        <v>87096.358995607341</v>
      </c>
      <c r="O404">
        <f>20*LOG('Type 2 TL431'!$C$11*(SQRT(1+('Type 2 TL431'!$F$15/N404)^2))/(SQRT(1+(N404/'Type 2 TL431'!$F$16)^2)))</f>
        <v>7.2347461511248881</v>
      </c>
      <c r="P404">
        <f>(PI()-ATAN('Type 2 TL431'!$F$15/N404)-ATAN(N404/'Type 2 TL431'!$F$16))*180/PI()</f>
        <v>97.307851730957907</v>
      </c>
    </row>
    <row r="405" spans="14:16" x14ac:dyDescent="0.25">
      <c r="N405">
        <v>89125.093813373795</v>
      </c>
      <c r="O405">
        <f>20*LOG('Type 2 TL431'!$C$11*(SQRT(1+('Type 2 TL431'!$F$15/N405)^2))/(SQRT(1+(N405/'Type 2 TL431'!$F$16)^2)))</f>
        <v>7.0389870487140946</v>
      </c>
      <c r="P405">
        <f>(PI()-ATAN('Type 2 TL431'!$F$15/N405)-ATAN(N405/'Type 2 TL431'!$F$16))*180/PI()</f>
        <v>97.144288079664392</v>
      </c>
    </row>
    <row r="406" spans="14:16" x14ac:dyDescent="0.25">
      <c r="N406">
        <v>91201.083935590184</v>
      </c>
      <c r="O406">
        <f>20*LOG('Type 2 TL431'!$C$11*(SQRT(1+('Type 2 TL431'!$F$15/N406)^2))/(SQRT(1+(N406/'Type 2 TL431'!$F$16)^2)))</f>
        <v>6.8430411149224728</v>
      </c>
      <c r="P406">
        <f>(PI()-ATAN('Type 2 TL431'!$F$15/N406)-ATAN(N406/'Type 2 TL431'!$F$16))*180/PI()</f>
        <v>96.984264871571057</v>
      </c>
    </row>
    <row r="407" spans="14:16" x14ac:dyDescent="0.25">
      <c r="N407">
        <v>93325.430079698301</v>
      </c>
      <c r="O407">
        <f>20*LOG('Type 2 TL431'!$C$11*(SQRT(1+('Type 2 TL431'!$F$15/N407)^2))/(SQRT(1+(N407/'Type 2 TL431'!$F$16)^2)))</f>
        <v>6.646916410077309</v>
      </c>
      <c r="P407">
        <f>(PI()-ATAN('Type 2 TL431'!$F$15/N407)-ATAN(N407/'Type 2 TL431'!$F$16))*180/PI()</f>
        <v>96.827713385218843</v>
      </c>
    </row>
    <row r="408" spans="14:16" x14ac:dyDescent="0.25">
      <c r="N408">
        <v>95499.258602142756</v>
      </c>
      <c r="O408">
        <f>20*LOG('Type 2 TL431'!$C$11*(SQRT(1+('Type 2 TL431'!$F$15/N408)^2))/(SQRT(1+(N408/'Type 2 TL431'!$F$16)^2)))</f>
        <v>6.4506206615010209</v>
      </c>
      <c r="P408">
        <f>(PI()-ATAN('Type 2 TL431'!$F$15/N408)-ATAN(N408/'Type 2 TL431'!$F$16))*180/PI()</f>
        <v>96.674565705977997</v>
      </c>
    </row>
    <row r="409" spans="14:16" x14ac:dyDescent="0.25">
      <c r="N409">
        <v>97723.722095580189</v>
      </c>
      <c r="O409">
        <f>20*LOG('Type 2 TL431'!$C$11*(SQRT(1+('Type 2 TL431'!$F$15/N409)^2))/(SQRT(1+(N409/'Type 2 TL431'!$F$16)^2)))</f>
        <v>6.25416127599168</v>
      </c>
      <c r="P409">
        <f>(PI()-ATAN('Type 2 TL431'!$F$15/N409)-ATAN(N409/'Type 2 TL431'!$F$16))*180/PI()</f>
        <v>96.524754754581551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9"/>
  <dimension ref="E5:P409"/>
  <sheetViews>
    <sheetView zoomScaleNormal="100" workbookViewId="0"/>
  </sheetViews>
  <sheetFormatPr defaultColWidth="9.140625" defaultRowHeight="15" x14ac:dyDescent="0.25"/>
  <cols>
    <col min="16" max="16" width="11" bestFit="1" customWidth="1"/>
    <col min="272" max="272" width="11" bestFit="1" customWidth="1"/>
    <col min="528" max="528" width="11" bestFit="1" customWidth="1"/>
    <col min="784" max="784" width="11" bestFit="1" customWidth="1"/>
    <col min="1040" max="1040" width="11" bestFit="1" customWidth="1"/>
    <col min="1296" max="1296" width="11" bestFit="1" customWidth="1"/>
    <col min="1552" max="1552" width="11" bestFit="1" customWidth="1"/>
    <col min="1808" max="1808" width="11" bestFit="1" customWidth="1"/>
    <col min="2064" max="2064" width="11" bestFit="1" customWidth="1"/>
    <col min="2320" max="2320" width="11" bestFit="1" customWidth="1"/>
    <col min="2576" max="2576" width="11" bestFit="1" customWidth="1"/>
    <col min="2832" max="2832" width="11" bestFit="1" customWidth="1"/>
    <col min="3088" max="3088" width="11" bestFit="1" customWidth="1"/>
    <col min="3344" max="3344" width="11" bestFit="1" customWidth="1"/>
    <col min="3600" max="3600" width="11" bestFit="1" customWidth="1"/>
    <col min="3856" max="3856" width="11" bestFit="1" customWidth="1"/>
    <col min="4112" max="4112" width="11" bestFit="1" customWidth="1"/>
    <col min="4368" max="4368" width="11" bestFit="1" customWidth="1"/>
    <col min="4624" max="4624" width="11" bestFit="1" customWidth="1"/>
    <col min="4880" max="4880" width="11" bestFit="1" customWidth="1"/>
    <col min="5136" max="5136" width="11" bestFit="1" customWidth="1"/>
    <col min="5392" max="5392" width="11" bestFit="1" customWidth="1"/>
    <col min="5648" max="5648" width="11" bestFit="1" customWidth="1"/>
    <col min="5904" max="5904" width="11" bestFit="1" customWidth="1"/>
    <col min="6160" max="6160" width="11" bestFit="1" customWidth="1"/>
    <col min="6416" max="6416" width="11" bestFit="1" customWidth="1"/>
    <col min="6672" max="6672" width="11" bestFit="1" customWidth="1"/>
    <col min="6928" max="6928" width="11" bestFit="1" customWidth="1"/>
    <col min="7184" max="7184" width="11" bestFit="1" customWidth="1"/>
    <col min="7440" max="7440" width="11" bestFit="1" customWidth="1"/>
    <col min="7696" max="7696" width="11" bestFit="1" customWidth="1"/>
    <col min="7952" max="7952" width="11" bestFit="1" customWidth="1"/>
    <col min="8208" max="8208" width="11" bestFit="1" customWidth="1"/>
    <col min="8464" max="8464" width="11" bestFit="1" customWidth="1"/>
    <col min="8720" max="8720" width="11" bestFit="1" customWidth="1"/>
    <col min="8976" max="8976" width="11" bestFit="1" customWidth="1"/>
    <col min="9232" max="9232" width="11" bestFit="1" customWidth="1"/>
    <col min="9488" max="9488" width="11" bestFit="1" customWidth="1"/>
    <col min="9744" max="9744" width="11" bestFit="1" customWidth="1"/>
    <col min="10000" max="10000" width="11" bestFit="1" customWidth="1"/>
    <col min="10256" max="10256" width="11" bestFit="1" customWidth="1"/>
    <col min="10512" max="10512" width="11" bestFit="1" customWidth="1"/>
    <col min="10768" max="10768" width="11" bestFit="1" customWidth="1"/>
    <col min="11024" max="11024" width="11" bestFit="1" customWidth="1"/>
    <col min="11280" max="11280" width="11" bestFit="1" customWidth="1"/>
    <col min="11536" max="11536" width="11" bestFit="1" customWidth="1"/>
    <col min="11792" max="11792" width="11" bestFit="1" customWidth="1"/>
    <col min="12048" max="12048" width="11" bestFit="1" customWidth="1"/>
    <col min="12304" max="12304" width="11" bestFit="1" customWidth="1"/>
    <col min="12560" max="12560" width="11" bestFit="1" customWidth="1"/>
    <col min="12816" max="12816" width="11" bestFit="1" customWidth="1"/>
    <col min="13072" max="13072" width="11" bestFit="1" customWidth="1"/>
    <col min="13328" max="13328" width="11" bestFit="1" customWidth="1"/>
    <col min="13584" max="13584" width="11" bestFit="1" customWidth="1"/>
    <col min="13840" max="13840" width="11" bestFit="1" customWidth="1"/>
    <col min="14096" max="14096" width="11" bestFit="1" customWidth="1"/>
    <col min="14352" max="14352" width="11" bestFit="1" customWidth="1"/>
    <col min="14608" max="14608" width="11" bestFit="1" customWidth="1"/>
    <col min="14864" max="14864" width="11" bestFit="1" customWidth="1"/>
    <col min="15120" max="15120" width="11" bestFit="1" customWidth="1"/>
    <col min="15376" max="15376" width="11" bestFit="1" customWidth="1"/>
    <col min="15632" max="15632" width="11" bestFit="1" customWidth="1"/>
    <col min="15888" max="15888" width="11" bestFit="1" customWidth="1"/>
    <col min="16144" max="16144" width="11" bestFit="1" customWidth="1"/>
  </cols>
  <sheetData>
    <row r="5" spans="5:16" x14ac:dyDescent="0.25">
      <c r="P5" s="14"/>
    </row>
    <row r="6" spans="5:16" x14ac:dyDescent="0.25">
      <c r="E6" t="s">
        <v>51</v>
      </c>
      <c r="F6">
        <v>100</v>
      </c>
    </row>
    <row r="7" spans="5:16" x14ac:dyDescent="0.25">
      <c r="E7" t="s">
        <v>52</v>
      </c>
      <c r="F7">
        <f>10^(1/F6)</f>
        <v>1.0232929922807541</v>
      </c>
      <c r="G7" s="15" t="s">
        <v>53</v>
      </c>
      <c r="H7" s="15"/>
      <c r="I7" s="15"/>
      <c r="J7" s="15"/>
      <c r="K7" s="15"/>
      <c r="L7" s="15"/>
    </row>
    <row r="9" spans="5:16" x14ac:dyDescent="0.25">
      <c r="G9">
        <v>10</v>
      </c>
      <c r="H9">
        <v>100</v>
      </c>
      <c r="I9">
        <v>1000</v>
      </c>
      <c r="J9">
        <v>10000</v>
      </c>
      <c r="N9" s="15" t="s">
        <v>54</v>
      </c>
      <c r="O9" s="15" t="s">
        <v>55</v>
      </c>
      <c r="P9" s="15" t="s">
        <v>56</v>
      </c>
    </row>
    <row r="10" spans="5:16" x14ac:dyDescent="0.25">
      <c r="F10">
        <v>0</v>
      </c>
      <c r="G10">
        <f>$G$9*$F$7^F10</f>
        <v>10</v>
      </c>
      <c r="H10">
        <f>$H$9*$F$7^F10</f>
        <v>100</v>
      </c>
      <c r="I10">
        <f>$I$9*$F$7^F10</f>
        <v>1000</v>
      </c>
      <c r="J10">
        <f>$J$9*$F$7^F10</f>
        <v>10000</v>
      </c>
      <c r="N10">
        <v>10</v>
      </c>
      <c r="O10">
        <f>20*LOG('Type 2 Op-Amp'!$C$12*(SQRT(1+('Type 2 Op-Amp'!$F$20/N10)^2))/(SQRT(1+(N10/'Type 2 Op-Amp'!$F$21)^2)))</f>
        <v>69.381133215159579</v>
      </c>
      <c r="P10">
        <f>(PI()-ATAN('Type 2 Op-Amp'!$F$20/N10)-ATAN(N10/'Type 2 Op-Amp'!$F$21))*180/PI()</f>
        <v>90.256825423797252</v>
      </c>
    </row>
    <row r="11" spans="5:16" x14ac:dyDescent="0.25">
      <c r="F11">
        <f>F10+1</f>
        <v>1</v>
      </c>
      <c r="G11">
        <f t="shared" ref="G11:G74" si="0">$G$9*$F$7^F11</f>
        <v>10.232929922807541</v>
      </c>
      <c r="H11">
        <f t="shared" ref="H11:H74" si="1">$H$9*$F$7^F11</f>
        <v>102.32929922807541</v>
      </c>
      <c r="I11">
        <f t="shared" ref="I11:I74" si="2">$I$9*$F$7^F11</f>
        <v>1023.2929922807541</v>
      </c>
      <c r="J11">
        <f t="shared" ref="J11:J74" si="3">$J$9*$F$7^F11</f>
        <v>10232.929922807542</v>
      </c>
      <c r="N11">
        <v>10.232929922807541</v>
      </c>
      <c r="O11">
        <f>20*LOG('Type 2 Op-Amp'!$C$12*(SQRT(1+('Type 2 Op-Amp'!$F$20/N11)^2))/(SQRT(1+(N11/'Type 2 Op-Amp'!$F$21)^2)))</f>
        <v>69.181138726866095</v>
      </c>
      <c r="P11">
        <f>(PI()-ATAN('Type 2 Op-Amp'!$F$20/N11)-ATAN(N11/'Type 2 Op-Amp'!$F$21))*180/PI()</f>
        <v>90.262807523916678</v>
      </c>
    </row>
    <row r="12" spans="5:16" x14ac:dyDescent="0.25">
      <c r="F12">
        <f t="shared" ref="F12:F75" si="4">F11+1</f>
        <v>2</v>
      </c>
      <c r="G12">
        <f t="shared" si="0"/>
        <v>10.471285480508994</v>
      </c>
      <c r="H12">
        <f t="shared" si="1"/>
        <v>104.71285480508993</v>
      </c>
      <c r="I12">
        <f t="shared" si="2"/>
        <v>1047.1285480508993</v>
      </c>
      <c r="J12">
        <f t="shared" si="3"/>
        <v>10471.285480508994</v>
      </c>
      <c r="N12">
        <v>10.471285480508994</v>
      </c>
      <c r="O12">
        <f>20*LOG('Type 2 Op-Amp'!$C$12*(SQRT(1+('Type 2 Op-Amp'!$F$20/N12)^2))/(SQRT(1+(N12/'Type 2 Op-Amp'!$F$21)^2)))</f>
        <v>68.981144498323516</v>
      </c>
      <c r="P12">
        <f>(PI()-ATAN('Type 2 Op-Amp'!$F$20/N12)-ATAN(N12/'Type 2 Op-Amp'!$F$21))*180/PI()</f>
        <v>90.268928955572335</v>
      </c>
    </row>
    <row r="13" spans="5:16" x14ac:dyDescent="0.25">
      <c r="F13">
        <f t="shared" si="4"/>
        <v>3</v>
      </c>
      <c r="G13">
        <f t="shared" si="0"/>
        <v>10.715193052376062</v>
      </c>
      <c r="H13">
        <f t="shared" si="1"/>
        <v>107.15193052376063</v>
      </c>
      <c r="I13">
        <f t="shared" si="2"/>
        <v>1071.5193052376062</v>
      </c>
      <c r="J13">
        <f t="shared" si="3"/>
        <v>10715.193052376062</v>
      </c>
      <c r="N13">
        <v>10.715193052376062</v>
      </c>
      <c r="O13">
        <f>20*LOG('Type 2 Op-Amp'!$C$12*(SQRT(1+('Type 2 Op-Amp'!$F$20/N13)^2))/(SQRT(1+(N13/'Type 2 Op-Amp'!$F$21)^2)))</f>
        <v>68.781150541772774</v>
      </c>
      <c r="P13">
        <f>(PI()-ATAN('Type 2 Op-Amp'!$F$20/N13)-ATAN(N13/'Type 2 Op-Amp'!$F$21))*180/PI()</f>
        <v>90.27519296353492</v>
      </c>
    </row>
    <row r="14" spans="5:16" x14ac:dyDescent="0.25">
      <c r="F14">
        <f t="shared" si="4"/>
        <v>4</v>
      </c>
      <c r="G14">
        <f t="shared" si="0"/>
        <v>10.964781961431846</v>
      </c>
      <c r="H14">
        <f t="shared" si="1"/>
        <v>109.64781961431846</v>
      </c>
      <c r="I14">
        <f t="shared" si="2"/>
        <v>1096.4781961431847</v>
      </c>
      <c r="J14">
        <f t="shared" si="3"/>
        <v>10964.781961431847</v>
      </c>
      <c r="N14">
        <v>10.964781961431846</v>
      </c>
      <c r="O14">
        <f>20*LOG('Type 2 Op-Amp'!$C$12*(SQRT(1+('Type 2 Op-Amp'!$F$20/N14)^2))/(SQRT(1+(N14/'Type 2 Op-Amp'!$F$21)^2)))</f>
        <v>68.58115687003162</v>
      </c>
      <c r="P14">
        <f>(PI()-ATAN('Type 2 Op-Amp'!$F$20/N14)-ATAN(N14/'Type 2 Op-Amp'!$F$21))*180/PI()</f>
        <v>90.281602868107129</v>
      </c>
    </row>
    <row r="15" spans="5:16" x14ac:dyDescent="0.25">
      <c r="F15">
        <f t="shared" si="4"/>
        <v>5</v>
      </c>
      <c r="G15">
        <f t="shared" si="0"/>
        <v>11.220184543019631</v>
      </c>
      <c r="H15">
        <f t="shared" si="1"/>
        <v>112.20184543019631</v>
      </c>
      <c r="I15">
        <f t="shared" si="2"/>
        <v>1122.0184543019632</v>
      </c>
      <c r="J15">
        <f t="shared" si="3"/>
        <v>11220.184543019632</v>
      </c>
      <c r="N15">
        <v>11.220184543019631</v>
      </c>
      <c r="O15">
        <f>20*LOG('Type 2 Op-Amp'!$C$12*(SQRT(1+('Type 2 Op-Amp'!$F$20/N15)^2))/(SQRT(1+(N15/'Type 2 Op-Amp'!$F$21)^2)))</f>
        <v>68.381163496521793</v>
      </c>
      <c r="P15">
        <f>(PI()-ATAN('Type 2 Op-Amp'!$F$20/N15)-ATAN(N15/'Type 2 Op-Amp'!$F$21))*180/PI()</f>
        <v>90.288162066879536</v>
      </c>
    </row>
    <row r="16" spans="5:16" x14ac:dyDescent="0.25">
      <c r="F16">
        <f t="shared" si="4"/>
        <v>6</v>
      </c>
      <c r="G16">
        <f t="shared" si="0"/>
        <v>11.481536214968822</v>
      </c>
      <c r="H16">
        <f t="shared" si="1"/>
        <v>114.81536214968821</v>
      </c>
      <c r="I16">
        <f t="shared" si="2"/>
        <v>1148.1536214968821</v>
      </c>
      <c r="J16">
        <f t="shared" si="3"/>
        <v>11481.536214968821</v>
      </c>
      <c r="N16">
        <v>11.481536214968822</v>
      </c>
      <c r="O16">
        <f>20*LOG('Type 2 Op-Amp'!$C$12*(SQRT(1+('Type 2 Op-Amp'!$F$20/N16)^2))/(SQRT(1+(N16/'Type 2 Op-Amp'!$F$21)^2)))</f>
        <v>68.181170435297531</v>
      </c>
      <c r="P16">
        <f>(PI()-ATAN('Type 2 Op-Amp'!$F$20/N16)-ATAN(N16/'Type 2 Op-Amp'!$F$21))*180/PI()</f>
        <v>90.294874036527034</v>
      </c>
    </row>
    <row r="17" spans="6:16" x14ac:dyDescent="0.25">
      <c r="F17">
        <f t="shared" si="4"/>
        <v>7</v>
      </c>
      <c r="G17">
        <f t="shared" si="0"/>
        <v>11.748975549395288</v>
      </c>
      <c r="H17">
        <f t="shared" si="1"/>
        <v>117.48975549395288</v>
      </c>
      <c r="I17">
        <f t="shared" si="2"/>
        <v>1174.8975549395288</v>
      </c>
      <c r="J17">
        <f t="shared" si="3"/>
        <v>11748.975549395289</v>
      </c>
      <c r="N17">
        <v>11.748975549395288</v>
      </c>
      <c r="O17">
        <f>20*LOG('Type 2 Op-Amp'!$C$12*(SQRT(1+('Type 2 Op-Amp'!$F$20/N17)^2))/(SQRT(1+(N17/'Type 2 Op-Amp'!$F$21)^2)))</f>
        <v>67.981177701075296</v>
      </c>
      <c r="P17">
        <f>(PI()-ATAN('Type 2 Op-Amp'!$F$20/N17)-ATAN(N17/'Type 2 Op-Amp'!$F$21))*180/PI()</f>
        <v>90.301742334647159</v>
      </c>
    </row>
    <row r="18" spans="6:16" x14ac:dyDescent="0.25">
      <c r="F18">
        <f t="shared" si="4"/>
        <v>8</v>
      </c>
      <c r="G18">
        <f t="shared" si="0"/>
        <v>12.02264434617412</v>
      </c>
      <c r="H18">
        <f t="shared" si="1"/>
        <v>120.22644346174121</v>
      </c>
      <c r="I18">
        <f t="shared" si="2"/>
        <v>1202.264434617412</v>
      </c>
      <c r="J18">
        <f t="shared" si="3"/>
        <v>12022.64434617412</v>
      </c>
      <c r="N18">
        <v>12.02264434617412</v>
      </c>
      <c r="O18">
        <f>20*LOG('Type 2 Op-Amp'!$C$12*(SQRT(1+('Type 2 Op-Amp'!$F$20/N18)^2))/(SQRT(1+(N18/'Type 2 Op-Amp'!$F$21)^2)))</f>
        <v>67.781185309265027</v>
      </c>
      <c r="P18">
        <f>(PI()-ATAN('Type 2 Op-Amp'!$F$20/N18)-ATAN(N18/'Type 2 Op-Amp'!$F$21))*180/PI()</f>
        <v>90.308770601640603</v>
      </c>
    </row>
    <row r="19" spans="6:16" x14ac:dyDescent="0.25">
      <c r="F19">
        <f t="shared" si="4"/>
        <v>9</v>
      </c>
      <c r="G19">
        <f t="shared" si="0"/>
        <v>12.302687708123807</v>
      </c>
      <c r="H19">
        <f t="shared" si="1"/>
        <v>123.02687708123807</v>
      </c>
      <c r="I19">
        <f t="shared" si="2"/>
        <v>1230.2687708123808</v>
      </c>
      <c r="J19">
        <f t="shared" si="3"/>
        <v>12302.687708123807</v>
      </c>
      <c r="N19">
        <v>12.302687708123807</v>
      </c>
      <c r="O19">
        <f>20*LOG('Type 2 Op-Amp'!$C$12*(SQRT(1+('Type 2 Op-Amp'!$F$20/N19)^2))/(SQRT(1+(N19/'Type 2 Op-Amp'!$F$21)^2)))</f>
        <v>67.581193276002793</v>
      </c>
      <c r="P19">
        <f>(PI()-ATAN('Type 2 Op-Amp'!$F$20/N19)-ATAN(N19/'Type 2 Op-Amp'!$F$21))*180/PI()</f>
        <v>90.31596256263542</v>
      </c>
    </row>
    <row r="20" spans="6:16" x14ac:dyDescent="0.25">
      <c r="F20">
        <f t="shared" si="4"/>
        <v>10</v>
      </c>
      <c r="G20">
        <f t="shared" si="0"/>
        <v>12.589254117941662</v>
      </c>
      <c r="H20">
        <f t="shared" si="1"/>
        <v>125.89254117941661</v>
      </c>
      <c r="I20">
        <f t="shared" si="2"/>
        <v>1258.9254117941662</v>
      </c>
      <c r="J20">
        <f t="shared" si="3"/>
        <v>12589.254117941662</v>
      </c>
      <c r="N20">
        <v>12.589254117941662</v>
      </c>
      <c r="O20">
        <f>20*LOG('Type 2 Op-Amp'!$C$12*(SQRT(1+('Type 2 Op-Amp'!$F$20/N20)^2))/(SQRT(1+(N20/'Type 2 Op-Amp'!$F$21)^2)))</f>
        <v>67.381201618184988</v>
      </c>
      <c r="P20">
        <f>(PI()-ATAN('Type 2 Op-Amp'!$F$20/N20)-ATAN(N20/'Type 2 Op-Amp'!$F$21))*180/PI()</f>
        <v>90.323322029455767</v>
      </c>
    </row>
    <row r="21" spans="6:16" x14ac:dyDescent="0.25">
      <c r="F21">
        <f t="shared" si="4"/>
        <v>11</v>
      </c>
      <c r="G21">
        <f t="shared" si="0"/>
        <v>12.882495516931327</v>
      </c>
      <c r="H21">
        <f t="shared" si="1"/>
        <v>128.82495516931328</v>
      </c>
      <c r="I21">
        <f t="shared" si="2"/>
        <v>1288.2495516931326</v>
      </c>
      <c r="J21">
        <f t="shared" si="3"/>
        <v>12882.495516931327</v>
      </c>
      <c r="N21">
        <v>12.882495516931327</v>
      </c>
      <c r="O21">
        <f>20*LOG('Type 2 Op-Amp'!$C$12*(SQRT(1+('Type 2 Op-Amp'!$F$20/N21)^2))/(SQRT(1+(N21/'Type 2 Op-Amp'!$F$21)^2)))</f>
        <v>67.181210353504227</v>
      </c>
      <c r="P21">
        <f>(PI()-ATAN('Type 2 Op-Amp'!$F$20/N21)-ATAN(N21/'Type 2 Op-Amp'!$F$21))*180/PI()</f>
        <v>90.330852902635868</v>
      </c>
    </row>
    <row r="22" spans="6:16" x14ac:dyDescent="0.25">
      <c r="F22">
        <f t="shared" si="4"/>
        <v>12</v>
      </c>
      <c r="G22">
        <f t="shared" si="0"/>
        <v>13.182567385564056</v>
      </c>
      <c r="H22">
        <f t="shared" si="1"/>
        <v>131.82567385564056</v>
      </c>
      <c r="I22">
        <f t="shared" si="2"/>
        <v>1318.2567385564057</v>
      </c>
      <c r="J22">
        <f t="shared" si="3"/>
        <v>13182.567385564056</v>
      </c>
      <c r="N22">
        <v>13.182567385564056</v>
      </c>
      <c r="O22">
        <f>20*LOG('Type 2 Op-Amp'!$C$12*(SQRT(1+('Type 2 Op-Amp'!$F$20/N22)^2))/(SQRT(1+(N22/'Type 2 Op-Amp'!$F$21)^2)))</f>
        <v>66.981219500486716</v>
      </c>
      <c r="P22">
        <f>(PI()-ATAN('Type 2 Op-Amp'!$F$20/N22)-ATAN(N22/'Type 2 Op-Amp'!$F$21))*180/PI()</f>
        <v>90.338559173480988</v>
      </c>
    </row>
    <row r="23" spans="6:16" x14ac:dyDescent="0.25">
      <c r="F23">
        <f t="shared" si="4"/>
        <v>13</v>
      </c>
      <c r="G23">
        <f t="shared" si="0"/>
        <v>13.489628825916522</v>
      </c>
      <c r="H23">
        <f t="shared" si="1"/>
        <v>134.89628825916523</v>
      </c>
      <c r="I23">
        <f t="shared" si="2"/>
        <v>1348.9628825916523</v>
      </c>
      <c r="J23">
        <f t="shared" si="3"/>
        <v>13489.628825916521</v>
      </c>
      <c r="N23">
        <v>13.489628825916522</v>
      </c>
      <c r="O23">
        <f>20*LOG('Type 2 Op-Amp'!$C$12*(SQRT(1+('Type 2 Op-Amp'!$F$20/N23)^2))/(SQRT(1+(N23/'Type 2 Op-Amp'!$F$21)^2)))</f>
        <v>66.781229078531666</v>
      </c>
      <c r="P23">
        <f>(PI()-ATAN('Type 2 Op-Amp'!$F$20/N23)-ATAN(N23/'Type 2 Op-Amp'!$F$21))*180/PI()</f>
        <v>90.346444926175508</v>
      </c>
    </row>
    <row r="24" spans="6:16" x14ac:dyDescent="0.25">
      <c r="F24">
        <f t="shared" si="4"/>
        <v>14</v>
      </c>
      <c r="G24">
        <f t="shared" si="0"/>
        <v>13.803842646028832</v>
      </c>
      <c r="H24">
        <f t="shared" si="1"/>
        <v>138.03842646028832</v>
      </c>
      <c r="I24">
        <f t="shared" si="2"/>
        <v>1380.3842646028831</v>
      </c>
      <c r="J24">
        <f t="shared" si="3"/>
        <v>13803.842646028832</v>
      </c>
      <c r="N24">
        <v>13.803842646028832</v>
      </c>
      <c r="O24">
        <f>20*LOG('Type 2 Op-Amp'!$C$12*(SQRT(1+('Type 2 Op-Amp'!$F$20/N24)^2))/(SQRT(1+(N24/'Type 2 Op-Amp'!$F$21)^2)))</f>
        <v>66.581239107952371</v>
      </c>
      <c r="P24">
        <f>(PI()-ATAN('Type 2 Op-Amp'!$F$20/N24)-ATAN(N24/'Type 2 Op-Amp'!$F$21))*180/PI()</f>
        <v>90.354514339940039</v>
      </c>
    </row>
    <row r="25" spans="6:16" x14ac:dyDescent="0.25">
      <c r="F25">
        <f t="shared" si="4"/>
        <v>15</v>
      </c>
      <c r="G25">
        <f t="shared" si="0"/>
        <v>14.125375446227524</v>
      </c>
      <c r="H25">
        <f t="shared" si="1"/>
        <v>141.25375446227523</v>
      </c>
      <c r="I25">
        <f t="shared" si="2"/>
        <v>1412.5375446227524</v>
      </c>
      <c r="J25">
        <f t="shared" si="3"/>
        <v>14125.375446227525</v>
      </c>
      <c r="N25">
        <v>14.125375446227524</v>
      </c>
      <c r="O25">
        <f>20*LOG('Type 2 Op-Amp'!$C$12*(SQRT(1+('Type 2 Op-Amp'!$F$20/N25)^2))/(SQRT(1+(N25/'Type 2 Op-Amp'!$F$21)^2)))</f>
        <v>66.381249610019196</v>
      </c>
      <c r="P25">
        <f>(PI()-ATAN('Type 2 Op-Amp'!$F$20/N25)-ATAN(N25/'Type 2 Op-Amp'!$F$21))*180/PI()</f>
        <v>90.362771691238123</v>
      </c>
    </row>
    <row r="26" spans="6:16" x14ac:dyDescent="0.25">
      <c r="F26">
        <f t="shared" si="4"/>
        <v>16</v>
      </c>
      <c r="G26">
        <f t="shared" si="0"/>
        <v>14.454397707459254</v>
      </c>
      <c r="H26">
        <f t="shared" si="1"/>
        <v>144.54397707459253</v>
      </c>
      <c r="I26">
        <f t="shared" si="2"/>
        <v>1445.4397707459254</v>
      </c>
      <c r="J26">
        <f t="shared" si="3"/>
        <v>14454.397707459255</v>
      </c>
      <c r="N26">
        <v>14.454397707459254</v>
      </c>
      <c r="O26">
        <f>20*LOG('Type 2 Op-Amp'!$C$12*(SQRT(1+('Type 2 Op-Amp'!$F$20/N26)^2))/(SQRT(1+(N26/'Type 2 Op-Amp'!$F$21)^2)))</f>
        <v>66.181260607004788</v>
      </c>
      <c r="P26">
        <f>(PI()-ATAN('Type 2 Op-Amp'!$F$20/N26)-ATAN(N26/'Type 2 Op-Amp'!$F$21))*180/PI()</f>
        <v>90.371221356033971</v>
      </c>
    </row>
    <row r="27" spans="6:16" x14ac:dyDescent="0.25">
      <c r="F27">
        <f t="shared" si="4"/>
        <v>17</v>
      </c>
      <c r="G27">
        <f t="shared" si="0"/>
        <v>14.791083881682052</v>
      </c>
      <c r="H27">
        <f t="shared" si="1"/>
        <v>147.91083881682053</v>
      </c>
      <c r="I27">
        <f t="shared" si="2"/>
        <v>1479.1083881682052</v>
      </c>
      <c r="J27">
        <f t="shared" si="3"/>
        <v>14791.083881682052</v>
      </c>
      <c r="N27">
        <v>14.791083881682052</v>
      </c>
      <c r="O27">
        <f>20*LOG('Type 2 Op-Amp'!$C$12*(SQRT(1+('Type 2 Op-Amp'!$F$20/N27)^2))/(SQRT(1+(N27/'Type 2 Op-Amp'!$F$21)^2)))</f>
        <v>65.981272122231204</v>
      </c>
      <c r="P27">
        <f>(PI()-ATAN('Type 2 Op-Amp'!$F$20/N27)-ATAN(N27/'Type 2 Op-Amp'!$F$21))*180/PI()</f>
        <v>90.379867812102077</v>
      </c>
    </row>
    <row r="28" spans="6:16" x14ac:dyDescent="0.25">
      <c r="F28">
        <f t="shared" si="4"/>
        <v>18</v>
      </c>
      <c r="G28">
        <f t="shared" si="0"/>
        <v>15.135612484362058</v>
      </c>
      <c r="H28">
        <f t="shared" si="1"/>
        <v>151.35612484362056</v>
      </c>
      <c r="I28">
        <f t="shared" si="2"/>
        <v>1513.5612484362057</v>
      </c>
      <c r="J28">
        <f t="shared" si="3"/>
        <v>15135.612484362058</v>
      </c>
      <c r="N28">
        <v>15.135612484362058</v>
      </c>
      <c r="O28">
        <f>20*LOG('Type 2 Op-Amp'!$C$12*(SQRT(1+('Type 2 Op-Amp'!$F$20/N28)^2))/(SQRT(1+(N28/'Type 2 Op-Amp'!$F$21)^2)))</f>
        <v>65.7812841801194</v>
      </c>
      <c r="P28">
        <f>(PI()-ATAN('Type 2 Op-Amp'!$F$20/N28)-ATAN(N28/'Type 2 Op-Amp'!$F$21))*180/PI()</f>
        <v>90.388715641390277</v>
      </c>
    </row>
    <row r="29" spans="6:16" x14ac:dyDescent="0.25">
      <c r="F29">
        <f t="shared" si="4"/>
        <v>19</v>
      </c>
      <c r="G29">
        <f t="shared" si="0"/>
        <v>15.488166189124788</v>
      </c>
      <c r="H29">
        <f t="shared" si="1"/>
        <v>154.88166189124789</v>
      </c>
      <c r="I29">
        <f t="shared" si="2"/>
        <v>1548.8166189124788</v>
      </c>
      <c r="J29">
        <f t="shared" si="3"/>
        <v>15488.166189124788</v>
      </c>
      <c r="N29">
        <v>15.488166189124788</v>
      </c>
      <c r="O29">
        <f>20*LOG('Type 2 Op-Amp'!$C$12*(SQRT(1+('Type 2 Op-Amp'!$F$20/N29)^2))/(SQRT(1+(N29/'Type 2 Op-Amp'!$F$21)^2)))</f>
        <v>65.581296806240914</v>
      </c>
      <c r="P29">
        <f>(PI()-ATAN('Type 2 Op-Amp'!$F$20/N29)-ATAN(N29/'Type 2 Op-Amp'!$F$21))*180/PI()</f>
        <v>90.397769532437181</v>
      </c>
    </row>
    <row r="30" spans="6:16" x14ac:dyDescent="0.25">
      <c r="F30">
        <f t="shared" si="4"/>
        <v>20</v>
      </c>
      <c r="G30">
        <f t="shared" si="0"/>
        <v>15.848931924611108</v>
      </c>
      <c r="H30">
        <f t="shared" si="1"/>
        <v>158.48931924611108</v>
      </c>
      <c r="I30">
        <f t="shared" si="2"/>
        <v>1584.8931924611106</v>
      </c>
      <c r="J30">
        <f t="shared" si="3"/>
        <v>15848.931924611106</v>
      </c>
      <c r="N30">
        <v>15.848931924611108</v>
      </c>
      <c r="O30">
        <f>20*LOG('Type 2 Op-Amp'!$C$12*(SQRT(1+('Type 2 Op-Amp'!$F$20/N30)^2))/(SQRT(1+(N30/'Type 2 Op-Amp'!$F$21)^2)))</f>
        <v>65.381310027372152</v>
      </c>
      <c r="P30">
        <f>(PI()-ATAN('Type 2 Op-Amp'!$F$20/N30)-ATAN(N30/'Type 2 Op-Amp'!$F$21))*180/PI()</f>
        <v>90.407034282845061</v>
      </c>
    </row>
    <row r="31" spans="6:16" x14ac:dyDescent="0.25">
      <c r="F31">
        <f t="shared" si="4"/>
        <v>21</v>
      </c>
      <c r="G31">
        <f t="shared" si="0"/>
        <v>16.218100973589273</v>
      </c>
      <c r="H31">
        <f t="shared" si="1"/>
        <v>162.1810097358927</v>
      </c>
      <c r="I31">
        <f t="shared" si="2"/>
        <v>1621.8100973589271</v>
      </c>
      <c r="J31">
        <f t="shared" si="3"/>
        <v>16218.100973589271</v>
      </c>
      <c r="N31">
        <v>16.218100973589273</v>
      </c>
      <c r="O31">
        <f>20*LOG('Type 2 Op-Amp'!$C$12*(SQRT(1+('Type 2 Op-Amp'!$F$20/N31)^2))/(SQRT(1+(N31/'Type 2 Op-Amp'!$F$21)^2)))</f>
        <v>65.181323871551129</v>
      </c>
      <c r="P31">
        <f>(PI()-ATAN('Type 2 Op-Amp'!$F$20/N31)-ATAN(N31/'Type 2 Op-Amp'!$F$21))*180/PI()</f>
        <v>90.41651480181001</v>
      </c>
    </row>
    <row r="32" spans="6:16" x14ac:dyDescent="0.25">
      <c r="F32">
        <f t="shared" si="4"/>
        <v>22</v>
      </c>
      <c r="G32">
        <f t="shared" si="0"/>
        <v>16.595869074375575</v>
      </c>
      <c r="H32">
        <f t="shared" si="1"/>
        <v>165.95869074375574</v>
      </c>
      <c r="I32">
        <f t="shared" si="2"/>
        <v>1659.5869074375573</v>
      </c>
      <c r="J32">
        <f t="shared" si="3"/>
        <v>16595.869074375572</v>
      </c>
      <c r="N32">
        <v>16.595869074375575</v>
      </c>
      <c r="O32">
        <f>20*LOG('Type 2 Op-Amp'!$C$12*(SQRT(1+('Type 2 Op-Amp'!$F$20/N32)^2))/(SQRT(1+(N32/'Type 2 Op-Amp'!$F$21)^2)))</f>
        <v>64.981338368136804</v>
      </c>
      <c r="P32">
        <f>(PI()-ATAN('Type 2 Op-Amp'!$F$20/N32)-ATAN(N32/'Type 2 Op-Amp'!$F$21))*180/PI()</f>
        <v>90.426216112709866</v>
      </c>
    </row>
    <row r="33" spans="6:16" x14ac:dyDescent="0.25">
      <c r="F33">
        <f t="shared" si="4"/>
        <v>23</v>
      </c>
      <c r="G33">
        <f t="shared" si="0"/>
        <v>16.982436524617409</v>
      </c>
      <c r="H33">
        <f t="shared" si="1"/>
        <v>169.8243652461741</v>
      </c>
      <c r="I33">
        <f t="shared" si="2"/>
        <v>1698.243652461741</v>
      </c>
      <c r="J33">
        <f t="shared" si="3"/>
        <v>16982.436524617409</v>
      </c>
      <c r="N33">
        <v>16.982436524617409</v>
      </c>
      <c r="O33">
        <f>20*LOG('Type 2 Op-Amp'!$C$12*(SQRT(1+('Type 2 Op-Amp'!$F$20/N33)^2))/(SQRT(1+(N33/'Type 2 Op-Amp'!$F$21)^2)))</f>
        <v>64.781353547871419</v>
      </c>
      <c r="P33">
        <f>(PI()-ATAN('Type 2 Op-Amp'!$F$20/N33)-ATAN(N33/'Type 2 Op-Amp'!$F$21))*180/PI()</f>
        <v>90.436143355752094</v>
      </c>
    </row>
    <row r="34" spans="6:16" x14ac:dyDescent="0.25">
      <c r="F34">
        <f t="shared" si="4"/>
        <v>24</v>
      </c>
      <c r="G34">
        <f t="shared" si="0"/>
        <v>17.378008287493717</v>
      </c>
      <c r="H34">
        <f t="shared" si="1"/>
        <v>173.78008287493719</v>
      </c>
      <c r="I34">
        <f t="shared" si="2"/>
        <v>1737.8008287493717</v>
      </c>
      <c r="J34">
        <f t="shared" si="3"/>
        <v>17378.008287493718</v>
      </c>
      <c r="N34">
        <v>17.378008287493717</v>
      </c>
      <c r="O34">
        <f>20*LOG('Type 2 Op-Amp'!$C$12*(SQRT(1+('Type 2 Op-Amp'!$F$20/N34)^2))/(SQRT(1+(N34/'Type 2 Op-Amp'!$F$21)^2)))</f>
        <v>64.581369442945544</v>
      </c>
      <c r="P34">
        <f>(PI()-ATAN('Type 2 Op-Amp'!$F$20/N34)-ATAN(N34/'Type 2 Op-Amp'!$F$21))*180/PI()</f>
        <v>90.446301790682</v>
      </c>
    </row>
    <row r="35" spans="6:16" x14ac:dyDescent="0.25">
      <c r="F35">
        <f t="shared" si="4"/>
        <v>25</v>
      </c>
      <c r="G35">
        <f t="shared" si="0"/>
        <v>17.782794100389193</v>
      </c>
      <c r="H35">
        <f t="shared" si="1"/>
        <v>177.82794100389191</v>
      </c>
      <c r="I35">
        <f t="shared" si="2"/>
        <v>1778.2794100389192</v>
      </c>
      <c r="J35">
        <f t="shared" si="3"/>
        <v>17782.794100389194</v>
      </c>
      <c r="N35">
        <v>17.782794100389193</v>
      </c>
      <c r="O35">
        <f>20*LOG('Type 2 Op-Amp'!$C$12*(SQRT(1+('Type 2 Op-Amp'!$F$20/N35)^2))/(SQRT(1+(N35/'Type 2 Op-Amp'!$F$21)^2)))</f>
        <v>64.381386087066403</v>
      </c>
      <c r="P35">
        <f>(PI()-ATAN('Type 2 Op-Amp'!$F$20/N35)-ATAN(N35/'Type 2 Op-Amp'!$F$21))*180/PI()</f>
        <v>90.456696799553427</v>
      </c>
    </row>
    <row r="36" spans="6:16" x14ac:dyDescent="0.25">
      <c r="F36">
        <f t="shared" si="4"/>
        <v>26</v>
      </c>
      <c r="G36">
        <f t="shared" si="0"/>
        <v>18.197008586099795</v>
      </c>
      <c r="H36">
        <f t="shared" si="1"/>
        <v>181.97008586099795</v>
      </c>
      <c r="I36">
        <f t="shared" si="2"/>
        <v>1819.7008586099794</v>
      </c>
      <c r="J36">
        <f t="shared" si="3"/>
        <v>18197.008586099793</v>
      </c>
      <c r="N36">
        <v>18.197008586099795</v>
      </c>
      <c r="O36">
        <f>20*LOG('Type 2 Op-Amp'!$C$12*(SQRT(1+('Type 2 Op-Amp'!$F$20/N36)^2))/(SQRT(1+(N36/'Type 2 Op-Amp'!$F$21)^2)))</f>
        <v>64.181403515529183</v>
      </c>
      <c r="P36">
        <f>(PI()-ATAN('Type 2 Op-Amp'!$F$20/N36)-ATAN(N36/'Type 2 Op-Amp'!$F$21))*180/PI()</f>
        <v>90.467333889562923</v>
      </c>
    </row>
    <row r="37" spans="6:16" x14ac:dyDescent="0.25">
      <c r="F37">
        <f t="shared" si="4"/>
        <v>27</v>
      </c>
      <c r="G37">
        <f t="shared" si="0"/>
        <v>18.620871366628631</v>
      </c>
      <c r="H37">
        <f t="shared" si="1"/>
        <v>186.20871366628631</v>
      </c>
      <c r="I37">
        <f t="shared" si="2"/>
        <v>1862.087136662863</v>
      </c>
      <c r="J37">
        <f t="shared" si="3"/>
        <v>18620.871366628631</v>
      </c>
      <c r="N37">
        <v>18.620871366628631</v>
      </c>
      <c r="O37">
        <f>20*LOG('Type 2 Op-Amp'!$C$12*(SQRT(1+('Type 2 Op-Amp'!$F$20/N37)^2))/(SQRT(1+(N37/'Type 2 Op-Amp'!$F$21)^2)))</f>
        <v>63.98142176529192</v>
      </c>
      <c r="P37">
        <f>(PI()-ATAN('Type 2 Op-Amp'!$F$20/N37)-ATAN(N37/'Type 2 Op-Amp'!$F$21))*180/PI()</f>
        <v>90.478218695948812</v>
      </c>
    </row>
    <row r="38" spans="6:16" x14ac:dyDescent="0.25">
      <c r="F38">
        <f t="shared" si="4"/>
        <v>28</v>
      </c>
      <c r="G38">
        <f t="shared" si="0"/>
        <v>19.054607179632423</v>
      </c>
      <c r="H38">
        <f t="shared" si="1"/>
        <v>190.54607179632424</v>
      </c>
      <c r="I38">
        <f t="shared" si="2"/>
        <v>1905.4607179632424</v>
      </c>
      <c r="J38">
        <f t="shared" si="3"/>
        <v>19054.607179632425</v>
      </c>
      <c r="N38">
        <v>19.054607179632423</v>
      </c>
      <c r="O38">
        <f>20*LOG('Type 2 Op-Amp'!$C$12*(SQRT(1+('Type 2 Op-Amp'!$F$20/N38)^2))/(SQRT(1+(N38/'Type 2 Op-Amp'!$F$21)^2)))</f>
        <v>63.781440875053725</v>
      </c>
      <c r="P38">
        <f>(PI()-ATAN('Type 2 Op-Amp'!$F$20/N38)-ATAN(N38/'Type 2 Op-Amp'!$F$21))*180/PI()</f>
        <v>90.489356984956757</v>
      </c>
    </row>
    <row r="39" spans="6:16" x14ac:dyDescent="0.25">
      <c r="F39">
        <f t="shared" si="4"/>
        <v>29</v>
      </c>
      <c r="G39">
        <f t="shared" si="0"/>
        <v>19.498445997580404</v>
      </c>
      <c r="H39">
        <f t="shared" si="1"/>
        <v>194.98445997580404</v>
      </c>
      <c r="I39">
        <f t="shared" si="2"/>
        <v>1949.8445997580404</v>
      </c>
      <c r="J39">
        <f t="shared" si="3"/>
        <v>19498.445997580406</v>
      </c>
      <c r="N39">
        <v>19.498445997580404</v>
      </c>
      <c r="O39">
        <f>20*LOG('Type 2 Op-Amp'!$C$12*(SQRT(1+('Type 2 Op-Amp'!$F$20/N39)^2))/(SQRT(1+(N39/'Type 2 Op-Amp'!$F$21)^2)))</f>
        <v>63.581460885336838</v>
      </c>
      <c r="P39">
        <f>(PI()-ATAN('Type 2 Op-Amp'!$F$20/N39)-ATAN(N39/'Type 2 Op-Amp'!$F$21))*180/PI()</f>
        <v>90.500754656873113</v>
      </c>
    </row>
    <row r="40" spans="6:16" x14ac:dyDescent="0.25">
      <c r="F40">
        <f t="shared" si="4"/>
        <v>30</v>
      </c>
      <c r="G40">
        <f t="shared" si="0"/>
        <v>19.952623149688744</v>
      </c>
      <c r="H40">
        <f t="shared" si="1"/>
        <v>199.52623149688745</v>
      </c>
      <c r="I40">
        <f t="shared" si="2"/>
        <v>1995.2623149688743</v>
      </c>
      <c r="J40">
        <f t="shared" si="3"/>
        <v>19952.623149688745</v>
      </c>
      <c r="N40">
        <v>19.952623149688744</v>
      </c>
      <c r="O40">
        <f>20*LOG('Type 2 Op-Amp'!$C$12*(SQRT(1+('Type 2 Op-Amp'!$F$20/N40)^2))/(SQRT(1+(N40/'Type 2 Op-Amp'!$F$21)^2)))</f>
        <v>63.381481838572455</v>
      </c>
      <c r="P40">
        <f>(PI()-ATAN('Type 2 Op-Amp'!$F$20/N40)-ATAN(N40/'Type 2 Op-Amp'!$F$21))*180/PI()</f>
        <v>90.512417749127607</v>
      </c>
    </row>
    <row r="41" spans="6:16" x14ac:dyDescent="0.25">
      <c r="F41">
        <f t="shared" si="4"/>
        <v>31</v>
      </c>
      <c r="G41">
        <f t="shared" si="0"/>
        <v>20.417379446695239</v>
      </c>
      <c r="H41">
        <f t="shared" si="1"/>
        <v>204.17379446695239</v>
      </c>
      <c r="I41">
        <f t="shared" si="2"/>
        <v>2041.7379446695238</v>
      </c>
      <c r="J41">
        <f t="shared" si="3"/>
        <v>20417.379446695239</v>
      </c>
      <c r="N41">
        <v>20.417379446695239</v>
      </c>
      <c r="O41">
        <f>20*LOG('Type 2 Op-Amp'!$C$12*(SQRT(1+('Type 2 Op-Amp'!$F$20/N41)^2))/(SQRT(1+(N41/'Type 2 Op-Amp'!$F$21)^2)))</f>
        <v>63.181503779190614</v>
      </c>
      <c r="P41">
        <f>(PI()-ATAN('Type 2 Op-Amp'!$F$20/N41)-ATAN(N41/'Type 2 Op-Amp'!$F$21))*180/PI()</f>
        <v>90.524352439467052</v>
      </c>
    </row>
    <row r="42" spans="6:16" x14ac:dyDescent="0.25">
      <c r="F42">
        <f t="shared" si="4"/>
        <v>32</v>
      </c>
      <c r="G42">
        <f t="shared" si="0"/>
        <v>20.892961308540336</v>
      </c>
      <c r="H42">
        <f t="shared" si="1"/>
        <v>208.92961308540333</v>
      </c>
      <c r="I42">
        <f t="shared" si="2"/>
        <v>2089.2961308540334</v>
      </c>
      <c r="J42">
        <f t="shared" si="3"/>
        <v>20892.961308540333</v>
      </c>
      <c r="N42">
        <v>20.892961308540336</v>
      </c>
      <c r="O42">
        <f>20*LOG('Type 2 Op-Amp'!$C$12*(SQRT(1+('Type 2 Op-Amp'!$F$20/N42)^2))/(SQRT(1+(N42/'Type 2 Op-Amp'!$F$21)^2)))</f>
        <v>62.98152675371432</v>
      </c>
      <c r="P42">
        <f>(PI()-ATAN('Type 2 Op-Amp'!$F$20/N42)-ATAN(N42/'Type 2 Op-Amp'!$F$21))*180/PI()</f>
        <v>90.536565049201315</v>
      </c>
    </row>
    <row r="43" spans="6:16" x14ac:dyDescent="0.25">
      <c r="F43">
        <f t="shared" si="4"/>
        <v>33</v>
      </c>
      <c r="G43">
        <f t="shared" si="0"/>
        <v>21.37962089502226</v>
      </c>
      <c r="H43">
        <f t="shared" si="1"/>
        <v>213.79620895022259</v>
      </c>
      <c r="I43">
        <f t="shared" si="2"/>
        <v>2137.9620895022258</v>
      </c>
      <c r="J43">
        <f t="shared" si="3"/>
        <v>21379.620895022261</v>
      </c>
      <c r="N43">
        <v>21.37962089502226</v>
      </c>
      <c r="O43">
        <f>20*LOG('Type 2 Op-Amp'!$C$12*(SQRT(1+('Type 2 Op-Amp'!$F$20/N43)^2))/(SQRT(1+(N43/'Type 2 Op-Amp'!$F$21)^2)))</f>
        <v>62.781550810858072</v>
      </c>
      <c r="P43">
        <f>(PI()-ATAN('Type 2 Op-Amp'!$F$20/N43)-ATAN(N43/'Type 2 Op-Amp'!$F$21))*180/PI()</f>
        <v>90.549062046523389</v>
      </c>
    </row>
    <row r="44" spans="6:16" x14ac:dyDescent="0.25">
      <c r="F44">
        <f t="shared" si="4"/>
        <v>34</v>
      </c>
      <c r="G44">
        <f t="shared" si="0"/>
        <v>21.87761623949546</v>
      </c>
      <c r="H44">
        <f t="shared" si="1"/>
        <v>218.77616239495458</v>
      </c>
      <c r="I44">
        <f t="shared" si="2"/>
        <v>2187.761623949546</v>
      </c>
      <c r="J44">
        <f t="shared" si="3"/>
        <v>21877.616239495459</v>
      </c>
      <c r="N44">
        <v>21.87761623949546</v>
      </c>
      <c r="O44">
        <f>20*LOG('Type 2 Op-Amp'!$C$12*(SQRT(1+('Type 2 Op-Amp'!$F$20/N44)^2))/(SQRT(1+(N44/'Type 2 Op-Amp'!$F$21)^2)))</f>
        <v>62.581576001631085</v>
      </c>
      <c r="P44">
        <f>(PI()-ATAN('Type 2 Op-Amp'!$F$20/N44)-ATAN(N44/'Type 2 Op-Amp'!$F$21))*180/PI()</f>
        <v>90.561850049905118</v>
      </c>
    </row>
    <row r="45" spans="6:16" x14ac:dyDescent="0.25">
      <c r="F45">
        <f t="shared" si="4"/>
        <v>35</v>
      </c>
      <c r="G45">
        <f t="shared" si="0"/>
        <v>22.387211385683329</v>
      </c>
      <c r="H45">
        <f t="shared" si="1"/>
        <v>223.87211385683327</v>
      </c>
      <c r="I45">
        <f t="shared" si="2"/>
        <v>2238.7211385683327</v>
      </c>
      <c r="J45">
        <f t="shared" si="3"/>
        <v>22387.211385683328</v>
      </c>
      <c r="N45">
        <v>22.387211385683329</v>
      </c>
      <c r="O45">
        <f>20*LOG('Type 2 Op-Amp'!$C$12*(SQRT(1+('Type 2 Op-Amp'!$F$20/N45)^2))/(SQRT(1+(N45/'Type 2 Op-Amp'!$F$21)^2)))</f>
        <v>62.381602379445276</v>
      </c>
      <c r="P45">
        <f>(PI()-ATAN('Type 2 Op-Amp'!$F$20/N45)-ATAN(N45/'Type 2 Op-Amp'!$F$21))*180/PI()</f>
        <v>90.57493583156996</v>
      </c>
    </row>
    <row r="46" spans="6:16" x14ac:dyDescent="0.25">
      <c r="F46">
        <f t="shared" si="4"/>
        <v>36</v>
      </c>
      <c r="G46">
        <f t="shared" si="0"/>
        <v>22.908676527677656</v>
      </c>
      <c r="H46">
        <f t="shared" si="1"/>
        <v>229.08676527677656</v>
      </c>
      <c r="I46">
        <f t="shared" si="2"/>
        <v>2290.8676527677658</v>
      </c>
      <c r="J46">
        <f t="shared" si="3"/>
        <v>22908.676527677657</v>
      </c>
      <c r="N46">
        <v>22.908676527677656</v>
      </c>
      <c r="O46">
        <f>20*LOG('Type 2 Op-Amp'!$C$12*(SQRT(1+('Type 2 Op-Amp'!$F$20/N46)^2))/(SQRT(1+(N46/'Type 2 Op-Amp'!$F$21)^2)))</f>
        <v>62.181630000228424</v>
      </c>
      <c r="P46">
        <f>(PI()-ATAN('Type 2 Op-Amp'!$F$20/N46)-ATAN(N46/'Type 2 Op-Amp'!$F$21))*180/PI()</f>
        <v>90.588326321045173</v>
      </c>
    </row>
    <row r="47" spans="6:16" x14ac:dyDescent="0.25">
      <c r="F47">
        <f t="shared" si="4"/>
        <v>37</v>
      </c>
      <c r="G47">
        <f t="shared" si="0"/>
        <v>23.442288153199144</v>
      </c>
      <c r="H47">
        <f t="shared" si="1"/>
        <v>234.42288153199144</v>
      </c>
      <c r="I47">
        <f t="shared" si="2"/>
        <v>2344.2288153199142</v>
      </c>
      <c r="J47">
        <f t="shared" si="3"/>
        <v>23442.288153199144</v>
      </c>
      <c r="N47">
        <v>23.442288153199144</v>
      </c>
      <c r="O47">
        <f>20*LOG('Type 2 Op-Amp'!$C$12*(SQRT(1+('Type 2 Op-Amp'!$F$20/N47)^2))/(SQRT(1+(N47/'Type 2 Op-Amp'!$F$21)^2)))</f>
        <v>61.981658922542564</v>
      </c>
      <c r="P47">
        <f>(PI()-ATAN('Type 2 Op-Amp'!$F$20/N47)-ATAN(N47/'Type 2 Op-Amp'!$F$21))*180/PI()</f>
        <v>90.602028608793987</v>
      </c>
    </row>
    <row r="48" spans="6:16" x14ac:dyDescent="0.25">
      <c r="F48">
        <f t="shared" si="4"/>
        <v>38</v>
      </c>
      <c r="G48">
        <f t="shared" si="0"/>
        <v>23.988329190194825</v>
      </c>
      <c r="H48">
        <f t="shared" si="1"/>
        <v>239.88329190194824</v>
      </c>
      <c r="I48">
        <f t="shared" si="2"/>
        <v>2398.8329190194822</v>
      </c>
      <c r="J48">
        <f t="shared" si="3"/>
        <v>23988.329190194825</v>
      </c>
      <c r="N48">
        <v>23.988329190194825</v>
      </c>
      <c r="O48">
        <f>20*LOG('Type 2 Op-Amp'!$C$12*(SQRT(1+('Type 2 Op-Amp'!$F$20/N48)^2))/(SQRT(1+(N48/'Type 2 Op-Amp'!$F$21)^2)))</f>
        <v>61.78168920770802</v>
      </c>
      <c r="P48">
        <f>(PI()-ATAN('Type 2 Op-Amp'!$F$20/N48)-ATAN(N48/'Type 2 Op-Amp'!$F$21))*180/PI()</f>
        <v>90.61604994993067</v>
      </c>
    </row>
    <row r="49" spans="6:16" x14ac:dyDescent="0.25">
      <c r="F49">
        <f t="shared" si="4"/>
        <v>39</v>
      </c>
      <c r="G49">
        <f t="shared" si="0"/>
        <v>24.547089156850216</v>
      </c>
      <c r="H49">
        <f t="shared" si="1"/>
        <v>245.47089156850217</v>
      </c>
      <c r="I49">
        <f t="shared" si="2"/>
        <v>2454.7089156850216</v>
      </c>
      <c r="J49">
        <f t="shared" si="3"/>
        <v>24547.089156850216</v>
      </c>
      <c r="N49">
        <v>24.547089156850216</v>
      </c>
      <c r="O49">
        <f>20*LOG('Type 2 Op-Amp'!$C$12*(SQRT(1+('Type 2 Op-Amp'!$F$20/N49)^2))/(SQRT(1+(N49/'Type 2 Op-Amp'!$F$21)^2)))</f>
        <v>61.581720919933218</v>
      </c>
      <c r="P49">
        <f>(PI()-ATAN('Type 2 Op-Amp'!$F$20/N49)-ATAN(N49/'Type 2 Op-Amp'!$F$21))*180/PI()</f>
        <v>90.630397768019364</v>
      </c>
    </row>
    <row r="50" spans="6:16" x14ac:dyDescent="0.25">
      <c r="F50">
        <f t="shared" si="4"/>
        <v>40</v>
      </c>
      <c r="G50">
        <f t="shared" si="0"/>
        <v>25.118864315095713</v>
      </c>
      <c r="H50">
        <f t="shared" si="1"/>
        <v>251.18864315095712</v>
      </c>
      <c r="I50">
        <f t="shared" si="2"/>
        <v>2511.8864315095711</v>
      </c>
      <c r="J50">
        <f t="shared" si="3"/>
        <v>25118.864315095714</v>
      </c>
      <c r="N50">
        <v>25.118864315095713</v>
      </c>
      <c r="O50">
        <f>20*LOG('Type 2 Op-Amp'!$C$12*(SQRT(1+('Type 2 Op-Amp'!$F$20/N50)^2))/(SQRT(1+(N50/'Type 2 Op-Amp'!$F$21)^2)))</f>
        <v>61.38175412645063</v>
      </c>
      <c r="P50">
        <f>(PI()-ATAN('Type 2 Op-Amp'!$F$20/N50)-ATAN(N50/'Type 2 Op-Amp'!$F$21))*180/PI()</f>
        <v>90.645079658958991</v>
      </c>
    </row>
    <row r="51" spans="6:16" x14ac:dyDescent="0.25">
      <c r="F51">
        <f t="shared" si="4"/>
        <v>41</v>
      </c>
      <c r="G51">
        <f t="shared" si="0"/>
        <v>25.703957827688548</v>
      </c>
      <c r="H51">
        <f t="shared" si="1"/>
        <v>257.03957827688544</v>
      </c>
      <c r="I51">
        <f t="shared" si="2"/>
        <v>2570.3957827688546</v>
      </c>
      <c r="J51">
        <f t="shared" si="3"/>
        <v>25703.957827688548</v>
      </c>
      <c r="N51">
        <v>25.703957827688548</v>
      </c>
      <c r="O51">
        <f>20*LOG('Type 2 Op-Amp'!$C$12*(SQRT(1+('Type 2 Op-Amp'!$F$20/N51)^2))/(SQRT(1+(N51/'Type 2 Op-Amp'!$F$21)^2)))</f>
        <v>61.181788897659118</v>
      </c>
      <c r="P51">
        <f>(PI()-ATAN('Type 2 Op-Amp'!$F$20/N51)-ATAN(N51/'Type 2 Op-Amp'!$F$21))*180/PI()</f>
        <v>90.660103394955897</v>
      </c>
    </row>
    <row r="52" spans="6:16" x14ac:dyDescent="0.25">
      <c r="F52">
        <f t="shared" si="4"/>
        <v>42</v>
      </c>
      <c r="G52">
        <f t="shared" si="0"/>
        <v>26.302679918953721</v>
      </c>
      <c r="H52">
        <f t="shared" si="1"/>
        <v>263.0267991895372</v>
      </c>
      <c r="I52">
        <f t="shared" si="2"/>
        <v>2630.2679918953718</v>
      </c>
      <c r="J52">
        <f t="shared" si="3"/>
        <v>26302.67991895372</v>
      </c>
      <c r="N52">
        <v>26.302679918953721</v>
      </c>
      <c r="O52">
        <f>20*LOG('Type 2 Op-Amp'!$C$12*(SQRT(1+('Type 2 Op-Amp'!$F$20/N52)^2))/(SQRT(1+(N52/'Type 2 Op-Amp'!$F$21)^2)))</f>
        <v>60.981825307272899</v>
      </c>
      <c r="P52">
        <f>(PI()-ATAN('Type 2 Op-Amp'!$F$20/N52)-ATAN(N52/'Type 2 Op-Amp'!$F$21))*180/PI()</f>
        <v>90.675476928585908</v>
      </c>
    </row>
    <row r="53" spans="6:16" x14ac:dyDescent="0.25">
      <c r="F53">
        <f t="shared" si="4"/>
        <v>43</v>
      </c>
      <c r="G53">
        <f t="shared" si="0"/>
        <v>26.915348039269055</v>
      </c>
      <c r="H53">
        <f t="shared" si="1"/>
        <v>269.15348039269054</v>
      </c>
      <c r="I53">
        <f t="shared" si="2"/>
        <v>2691.5348039269052</v>
      </c>
      <c r="J53">
        <f t="shared" si="3"/>
        <v>26915.348039269054</v>
      </c>
      <c r="N53">
        <v>26.915348039269055</v>
      </c>
      <c r="O53">
        <f>20*LOG('Type 2 Op-Amp'!$C$12*(SQRT(1+('Type 2 Op-Amp'!$F$20/N53)^2))/(SQRT(1+(N53/'Type 2 Op-Amp'!$F$21)^2)))</f>
        <v>60.781863432477635</v>
      </c>
      <c r="P53">
        <f>(PI()-ATAN('Type 2 Op-Amp'!$F$20/N53)-ATAN(N53/'Type 2 Op-Amp'!$F$21))*180/PI()</f>
        <v>90.691208396947886</v>
      </c>
    </row>
    <row r="54" spans="6:16" x14ac:dyDescent="0.25">
      <c r="F54">
        <f t="shared" si="4"/>
        <v>44</v>
      </c>
      <c r="G54">
        <f t="shared" si="0"/>
        <v>27.542287033381555</v>
      </c>
      <c r="H54">
        <f t="shared" si="1"/>
        <v>275.42287033381558</v>
      </c>
      <c r="I54">
        <f t="shared" si="2"/>
        <v>2754.2287033381558</v>
      </c>
      <c r="J54">
        <f t="shared" si="3"/>
        <v>27542.287033381555</v>
      </c>
      <c r="N54">
        <v>27.542287033381555</v>
      </c>
      <c r="O54">
        <f>20*LOG('Type 2 Op-Amp'!$C$12*(SQRT(1+('Type 2 Op-Amp'!$F$20/N54)^2))/(SQRT(1+(N54/'Type 2 Op-Amp'!$F$21)^2)))</f>
        <v>60.581903354093697</v>
      </c>
      <c r="P54">
        <f>(PI()-ATAN('Type 2 Op-Amp'!$F$20/N54)-ATAN(N54/'Type 2 Op-Amp'!$F$21))*180/PI()</f>
        <v>90.707306125910705</v>
      </c>
    </row>
    <row r="55" spans="6:16" x14ac:dyDescent="0.25">
      <c r="F55">
        <f t="shared" si="4"/>
        <v>45</v>
      </c>
      <c r="G55">
        <f t="shared" si="0"/>
        <v>28.183829312644427</v>
      </c>
      <c r="H55">
        <f t="shared" si="1"/>
        <v>281.83829312644428</v>
      </c>
      <c r="I55">
        <f t="shared" si="2"/>
        <v>2818.3829312644425</v>
      </c>
      <c r="J55">
        <f t="shared" si="3"/>
        <v>28183.829312644426</v>
      </c>
      <c r="N55">
        <v>28.183829312644427</v>
      </c>
      <c r="O55">
        <f>20*LOG('Type 2 Op-Amp'!$C$12*(SQRT(1+('Type 2 Op-Amp'!$F$20/N55)^2))/(SQRT(1+(N55/'Type 2 Op-Amp'!$F$21)^2)))</f>
        <v>60.381945156747236</v>
      </c>
      <c r="P55">
        <f>(PI()-ATAN('Type 2 Op-Amp'!$F$20/N55)-ATAN(N55/'Type 2 Op-Amp'!$F$21))*180/PI()</f>
        <v>90.723778634455371</v>
      </c>
    </row>
    <row r="56" spans="6:16" x14ac:dyDescent="0.25">
      <c r="F56">
        <f t="shared" si="4"/>
        <v>46</v>
      </c>
      <c r="G56">
        <f t="shared" si="0"/>
        <v>28.840315031265945</v>
      </c>
      <c r="H56">
        <f t="shared" si="1"/>
        <v>288.40315031265942</v>
      </c>
      <c r="I56">
        <f t="shared" si="2"/>
        <v>2884.0315031265945</v>
      </c>
      <c r="J56">
        <f t="shared" si="3"/>
        <v>28840.315031265945</v>
      </c>
      <c r="N56">
        <v>28.840315031265945</v>
      </c>
      <c r="O56">
        <f>20*LOG('Type 2 Op-Amp'!$C$12*(SQRT(1+('Type 2 Op-Amp'!$F$20/N56)^2))/(SQRT(1+(N56/'Type 2 Op-Amp'!$F$21)^2)))</f>
        <v>60.181988929049261</v>
      </c>
      <c r="P56">
        <f>(PI()-ATAN('Type 2 Op-Amp'!$F$20/N56)-ATAN(N56/'Type 2 Op-Amp'!$F$21))*180/PI()</f>
        <v>90.740634639114489</v>
      </c>
    </row>
    <row r="57" spans="6:16" x14ac:dyDescent="0.25">
      <c r="F57">
        <f t="shared" si="4"/>
        <v>47</v>
      </c>
      <c r="G57">
        <f t="shared" si="0"/>
        <v>29.512092266663732</v>
      </c>
      <c r="H57">
        <f t="shared" si="1"/>
        <v>295.12092266663734</v>
      </c>
      <c r="I57">
        <f t="shared" si="2"/>
        <v>2951.2092266663731</v>
      </c>
      <c r="J57">
        <f t="shared" si="3"/>
        <v>29512.092266663731</v>
      </c>
      <c r="N57">
        <v>29.512092266663732</v>
      </c>
      <c r="O57">
        <f>20*LOG('Type 2 Op-Amp'!$C$12*(SQRT(1+('Type 2 Op-Amp'!$F$20/N57)^2))/(SQRT(1+(N57/'Type 2 Op-Amp'!$F$21)^2)))</f>
        <v>59.982034763783048</v>
      </c>
      <c r="P57">
        <f>(PI()-ATAN('Type 2 Op-Amp'!$F$20/N57)-ATAN(N57/'Type 2 Op-Amp'!$F$21))*180/PI()</f>
        <v>90.757883058510842</v>
      </c>
    </row>
    <row r="58" spans="6:16" x14ac:dyDescent="0.25">
      <c r="F58">
        <f t="shared" si="4"/>
        <v>48</v>
      </c>
      <c r="G58">
        <f t="shared" si="0"/>
        <v>30.199517204020033</v>
      </c>
      <c r="H58">
        <f t="shared" si="1"/>
        <v>301.99517204020032</v>
      </c>
      <c r="I58">
        <f t="shared" si="2"/>
        <v>3019.951720402003</v>
      </c>
      <c r="J58">
        <f t="shared" si="3"/>
        <v>30199.51720402003</v>
      </c>
      <c r="N58">
        <v>30.199517204020033</v>
      </c>
      <c r="O58">
        <f>20*LOG('Type 2 Op-Amp'!$C$12*(SQRT(1+('Type 2 Op-Amp'!$F$20/N58)^2))/(SQRT(1+(N58/'Type 2 Op-Amp'!$F$21)^2)))</f>
        <v>59.782082758100437</v>
      </c>
      <c r="P58">
        <f>(PI()-ATAN('Type 2 Op-Amp'!$F$20/N58)-ATAN(N58/'Type 2 Op-Amp'!$F$21))*180/PI()</f>
        <v>90.775533017997148</v>
      </c>
    </row>
    <row r="59" spans="6:16" x14ac:dyDescent="0.25">
      <c r="F59">
        <f t="shared" si="4"/>
        <v>49</v>
      </c>
      <c r="G59">
        <f t="shared" si="0"/>
        <v>30.902954325135774</v>
      </c>
      <c r="H59">
        <f t="shared" si="1"/>
        <v>309.02954325135772</v>
      </c>
      <c r="I59">
        <f t="shared" si="2"/>
        <v>3090.295432513577</v>
      </c>
      <c r="J59">
        <f t="shared" si="3"/>
        <v>30902.954325135772</v>
      </c>
      <c r="N59">
        <v>30.902954325135774</v>
      </c>
      <c r="O59">
        <f>20*LOG('Type 2 Op-Amp'!$C$12*(SQRT(1+('Type 2 Op-Amp'!$F$20/N59)^2))/(SQRT(1+(N59/'Type 2 Op-Amp'!$F$21)^2)))</f>
        <v>59.582133013727287</v>
      </c>
      <c r="P59">
        <f>(PI()-ATAN('Type 2 Op-Amp'!$F$20/N59)-ATAN(N59/'Type 2 Op-Amp'!$F$21))*180/PI()</f>
        <v>90.793593854399234</v>
      </c>
    </row>
    <row r="60" spans="6:16" x14ac:dyDescent="0.25">
      <c r="F60">
        <f t="shared" si="4"/>
        <v>50</v>
      </c>
      <c r="G60">
        <f t="shared" si="0"/>
        <v>31.622776601683654</v>
      </c>
      <c r="H60">
        <f t="shared" si="1"/>
        <v>316.22776601683654</v>
      </c>
      <c r="I60">
        <f t="shared" si="2"/>
        <v>3162.2776601683654</v>
      </c>
      <c r="J60">
        <f t="shared" si="3"/>
        <v>31622.776601683654</v>
      </c>
      <c r="N60">
        <v>31.622776601683654</v>
      </c>
      <c r="O60">
        <f>20*LOG('Type 2 Op-Amp'!$C$12*(SQRT(1+('Type 2 Op-Amp'!$F$20/N60)^2))/(SQRT(1+(N60/'Type 2 Op-Amp'!$F$21)^2)))</f>
        <v>59.382185637178623</v>
      </c>
      <c r="P60">
        <f>(PI()-ATAN('Type 2 Op-Amp'!$F$20/N60)-ATAN(N60/'Type 2 Op-Amp'!$F$21))*180/PI()</f>
        <v>90.812075120864463</v>
      </c>
    </row>
    <row r="61" spans="6:16" x14ac:dyDescent="0.25">
      <c r="F61">
        <f t="shared" si="4"/>
        <v>51</v>
      </c>
      <c r="G61">
        <f t="shared" si="0"/>
        <v>32.359365692962683</v>
      </c>
      <c r="H61">
        <f t="shared" si="1"/>
        <v>323.59365692962683</v>
      </c>
      <c r="I61">
        <f t="shared" si="2"/>
        <v>3235.9365692962679</v>
      </c>
      <c r="J61">
        <f t="shared" si="3"/>
        <v>32359.365692962681</v>
      </c>
      <c r="N61">
        <v>32.359365692962683</v>
      </c>
      <c r="O61">
        <f>20*LOG('Type 2 Op-Amp'!$C$12*(SQRT(1+('Type 2 Op-Amp'!$F$20/N61)^2))/(SQRT(1+(N61/'Type 2 Op-Amp'!$F$21)^2)))</f>
        <v>59.182240739983889</v>
      </c>
      <c r="P61">
        <f>(PI()-ATAN('Type 2 Op-Amp'!$F$20/N61)-ATAN(N61/'Type 2 Op-Amp'!$F$21))*180/PI()</f>
        <v>90.830986591817464</v>
      </c>
    </row>
    <row r="62" spans="6:16" x14ac:dyDescent="0.25">
      <c r="F62">
        <f t="shared" si="4"/>
        <v>52</v>
      </c>
      <c r="G62">
        <f t="shared" si="0"/>
        <v>33.113112148258956</v>
      </c>
      <c r="H62">
        <f t="shared" si="1"/>
        <v>331.13112148258955</v>
      </c>
      <c r="I62">
        <f t="shared" si="2"/>
        <v>3311.3112148258956</v>
      </c>
      <c r="J62">
        <f t="shared" si="3"/>
        <v>33113.112148258959</v>
      </c>
      <c r="N62">
        <v>33.113112148258956</v>
      </c>
      <c r="O62">
        <f>20*LOG('Type 2 Op-Amp'!$C$12*(SQRT(1+('Type 2 Op-Amp'!$F$20/N62)^2))/(SQRT(1+(N62/'Type 2 Op-Amp'!$F$21)^2)))</f>
        <v>58.982298438922662</v>
      </c>
      <c r="P62">
        <f>(PI()-ATAN('Type 2 Op-Amp'!$F$20/N62)-ATAN(N62/'Type 2 Op-Amp'!$F$21))*180/PI()</f>
        <v>90.850338268025524</v>
      </c>
    </row>
    <row r="63" spans="6:16" x14ac:dyDescent="0.25">
      <c r="F63">
        <f t="shared" si="4"/>
        <v>53</v>
      </c>
      <c r="G63">
        <f t="shared" si="0"/>
        <v>33.884415613920098</v>
      </c>
      <c r="H63">
        <f t="shared" si="1"/>
        <v>338.84415613920095</v>
      </c>
      <c r="I63">
        <f t="shared" si="2"/>
        <v>3388.4415613920096</v>
      </c>
      <c r="J63">
        <f t="shared" si="3"/>
        <v>33884.415613920093</v>
      </c>
      <c r="N63">
        <v>33.884415613920098</v>
      </c>
      <c r="O63">
        <f>20*LOG('Type 2 Op-Amp'!$C$12*(SQRT(1+('Type 2 Op-Amp'!$F$20/N63)^2))/(SQRT(1+(N63/'Type 2 Op-Amp'!$F$21)^2)))</f>
        <v>58.782358856271529</v>
      </c>
      <c r="P63">
        <f>(PI()-ATAN('Type 2 Op-Amp'!$F$20/N63)-ATAN(N63/'Type 2 Op-Amp'!$F$21))*180/PI()</f>
        <v>90.870140381775585</v>
      </c>
    </row>
    <row r="64" spans="6:16" x14ac:dyDescent="0.25">
      <c r="F64">
        <f t="shared" si="4"/>
        <v>54</v>
      </c>
      <c r="G64">
        <f t="shared" si="0"/>
        <v>34.673685045252995</v>
      </c>
      <c r="H64">
        <f t="shared" si="1"/>
        <v>346.73685045252995</v>
      </c>
      <c r="I64">
        <f t="shared" si="2"/>
        <v>3467.3685045252992</v>
      </c>
      <c r="J64">
        <f t="shared" si="3"/>
        <v>34673.685045252991</v>
      </c>
      <c r="N64">
        <v>34.673685045252995</v>
      </c>
      <c r="O64">
        <f>20*LOG('Type 2 Op-Amp'!$C$12*(SQRT(1+('Type 2 Op-Amp'!$F$20/N64)^2))/(SQRT(1+(N64/'Type 2 Op-Amp'!$F$21)^2)))</f>
        <v>58.582422120062574</v>
      </c>
      <c r="P64">
        <f>(PI()-ATAN('Type 2 Op-Amp'!$F$20/N64)-ATAN(N64/'Type 2 Op-Amp'!$F$21))*180/PI()</f>
        <v>90.890403402164878</v>
      </c>
    </row>
    <row r="65" spans="6:16" x14ac:dyDescent="0.25">
      <c r="F65">
        <f t="shared" si="4"/>
        <v>55</v>
      </c>
      <c r="G65">
        <f t="shared" si="0"/>
        <v>35.48133892335737</v>
      </c>
      <c r="H65">
        <f t="shared" si="1"/>
        <v>354.81338923357373</v>
      </c>
      <c r="I65">
        <f t="shared" si="2"/>
        <v>3548.1338923357371</v>
      </c>
      <c r="J65">
        <f t="shared" si="3"/>
        <v>35481.338923357376</v>
      </c>
      <c r="N65">
        <v>35.48133892335737</v>
      </c>
      <c r="O65">
        <f>20*LOG('Type 2 Op-Amp'!$C$12*(SQRT(1+('Type 2 Op-Amp'!$F$20/N65)^2))/(SQRT(1+(N65/'Type 2 Op-Amp'!$F$21)^2)))</f>
        <v>58.382488364353833</v>
      </c>
      <c r="P65">
        <f>(PI()-ATAN('Type 2 Op-Amp'!$F$20/N65)-ATAN(N65/'Type 2 Op-Amp'!$F$21))*180/PI()</f>
        <v>90.91113804050778</v>
      </c>
    </row>
    <row r="66" spans="6:16" x14ac:dyDescent="0.25">
      <c r="F66">
        <f t="shared" si="4"/>
        <v>56</v>
      </c>
      <c r="G66">
        <f t="shared" si="0"/>
        <v>36.30780547700995</v>
      </c>
      <c r="H66">
        <f t="shared" si="1"/>
        <v>363.07805477009953</v>
      </c>
      <c r="I66">
        <f t="shared" si="2"/>
        <v>3630.7805477009952</v>
      </c>
      <c r="J66">
        <f t="shared" si="3"/>
        <v>36307.805477009955</v>
      </c>
      <c r="N66">
        <v>36.30780547700995</v>
      </c>
      <c r="O66">
        <f>20*LOG('Type 2 Op-Amp'!$C$12*(SQRT(1+('Type 2 Op-Amp'!$F$20/N66)^2))/(SQRT(1+(N66/'Type 2 Op-Amp'!$F$21)^2)))</f>
        <v>58.182557729512581</v>
      </c>
      <c r="P66">
        <f>(PI()-ATAN('Type 2 Op-Amp'!$F$20/N66)-ATAN(N66/'Type 2 Op-Amp'!$F$21))*180/PI()</f>
        <v>90.932355255860557</v>
      </c>
    </row>
    <row r="67" spans="6:16" x14ac:dyDescent="0.25">
      <c r="F67">
        <f t="shared" si="4"/>
        <v>57</v>
      </c>
      <c r="G67">
        <f t="shared" si="0"/>
        <v>37.153522909717069</v>
      </c>
      <c r="H67">
        <f t="shared" si="1"/>
        <v>371.53522909717071</v>
      </c>
      <c r="I67">
        <f t="shared" si="2"/>
        <v>3715.3522909717071</v>
      </c>
      <c r="J67">
        <f t="shared" si="3"/>
        <v>37153.522909717067</v>
      </c>
      <c r="N67">
        <v>37.153522909717069</v>
      </c>
      <c r="O67">
        <f>20*LOG('Type 2 Op-Amp'!$C$12*(SQRT(1+('Type 2 Op-Amp'!$F$20/N67)^2))/(SQRT(1+(N67/'Type 2 Op-Amp'!$F$21)^2)))</f>
        <v>57.98263036251182</v>
      </c>
      <c r="P67">
        <f>(PI()-ATAN('Type 2 Op-Amp'!$F$20/N67)-ATAN(N67/'Type 2 Op-Amp'!$F$21))*180/PI()</f>
        <v>90.954066260666593</v>
      </c>
    </row>
    <row r="68" spans="6:16" x14ac:dyDescent="0.25">
      <c r="F68">
        <f t="shared" si="4"/>
        <v>58</v>
      </c>
      <c r="G68">
        <f t="shared" si="0"/>
        <v>38.018939632055925</v>
      </c>
      <c r="H68">
        <f t="shared" si="1"/>
        <v>380.18939632055924</v>
      </c>
      <c r="I68">
        <f t="shared" si="2"/>
        <v>3801.8939632055922</v>
      </c>
      <c r="J68">
        <f t="shared" si="3"/>
        <v>38018.939632055924</v>
      </c>
      <c r="N68">
        <v>38.018939632055925</v>
      </c>
      <c r="O68">
        <f>20*LOG('Type 2 Op-Amp'!$C$12*(SQRT(1+('Type 2 Op-Amp'!$F$20/N68)^2))/(SQRT(1+(N68/'Type 2 Op-Amp'!$F$21)^2)))</f>
        <v>57.782706417240661</v>
      </c>
      <c r="P68">
        <f>(PI()-ATAN('Type 2 Op-Amp'!$F$20/N68)-ATAN(N68/'Type 2 Op-Amp'!$F$21))*180/PI()</f>
        <v>90.976282526524088</v>
      </c>
    </row>
    <row r="69" spans="6:16" x14ac:dyDescent="0.25">
      <c r="F69">
        <f t="shared" si="4"/>
        <v>59</v>
      </c>
      <c r="G69">
        <f t="shared" si="0"/>
        <v>38.904514499427862</v>
      </c>
      <c r="H69">
        <f t="shared" si="1"/>
        <v>389.04514499427859</v>
      </c>
      <c r="I69">
        <f t="shared" si="2"/>
        <v>3890.451449942786</v>
      </c>
      <c r="J69">
        <f t="shared" si="3"/>
        <v>38904.51449942786</v>
      </c>
      <c r="N69">
        <v>38.904514499427862</v>
      </c>
      <c r="O69">
        <f>20*LOG('Type 2 Op-Amp'!$C$12*(SQRT(1+('Type 2 Op-Amp'!$F$20/N69)^2))/(SQRT(1+(N69/'Type 2 Op-Amp'!$F$21)^2)))</f>
        <v>57.582786054829256</v>
      </c>
      <c r="P69">
        <f>(PI()-ATAN('Type 2 Op-Amp'!$F$20/N69)-ATAN(N69/'Type 2 Op-Amp'!$F$21))*180/PI()</f>
        <v>90.999015790078616</v>
      </c>
    </row>
    <row r="70" spans="6:16" x14ac:dyDescent="0.25">
      <c r="F70">
        <f t="shared" si="4"/>
        <v>60</v>
      </c>
      <c r="G70">
        <f t="shared" si="0"/>
        <v>39.810717055349507</v>
      </c>
      <c r="H70">
        <f t="shared" si="1"/>
        <v>398.10717055349511</v>
      </c>
      <c r="I70">
        <f t="shared" si="2"/>
        <v>3981.071705534951</v>
      </c>
      <c r="J70">
        <f t="shared" si="3"/>
        <v>39810.717055349509</v>
      </c>
      <c r="N70">
        <v>39.810717055349507</v>
      </c>
      <c r="O70">
        <f>20*LOG('Type 2 Op-Amp'!$C$12*(SQRT(1+('Type 2 Op-Amp'!$F$20/N70)^2))/(SQRT(1+(N70/'Type 2 Op-Amp'!$F$21)^2)))</f>
        <v>57.382869443988994</v>
      </c>
      <c r="P70">
        <f>(PI()-ATAN('Type 2 Op-Amp'!$F$20/N70)-ATAN(N70/'Type 2 Op-Amp'!$F$21))*180/PI()</f>
        <v>91.022278059042407</v>
      </c>
    </row>
    <row r="71" spans="6:16" x14ac:dyDescent="0.25">
      <c r="F71">
        <f t="shared" si="4"/>
        <v>61</v>
      </c>
      <c r="G71">
        <f t="shared" si="0"/>
        <v>40.738027780411052</v>
      </c>
      <c r="H71">
        <f t="shared" si="1"/>
        <v>407.38027780411051</v>
      </c>
      <c r="I71">
        <f t="shared" si="2"/>
        <v>4073.8027780411048</v>
      </c>
      <c r="J71">
        <f t="shared" si="3"/>
        <v>40738.027780411052</v>
      </c>
      <c r="N71">
        <v>40.738027780411052</v>
      </c>
      <c r="O71">
        <f>20*LOG('Type 2 Op-Amp'!$C$12*(SQRT(1+('Type 2 Op-Amp'!$F$20/N71)^2))/(SQRT(1+(N71/'Type 2 Op-Amp'!$F$21)^2)))</f>
        <v>57.182956761368487</v>
      </c>
      <c r="P71">
        <f>(PI()-ATAN('Type 2 Op-Amp'!$F$20/N71)-ATAN(N71/'Type 2 Op-Amp'!$F$21))*180/PI()</f>
        <v>91.046081618343237</v>
      </c>
    </row>
    <row r="72" spans="6:16" x14ac:dyDescent="0.25">
      <c r="F72">
        <f t="shared" si="4"/>
        <v>62</v>
      </c>
      <c r="G72">
        <f t="shared" si="0"/>
        <v>41.686938347033305</v>
      </c>
      <c r="H72">
        <f t="shared" si="1"/>
        <v>416.86938347033305</v>
      </c>
      <c r="I72">
        <f t="shared" si="2"/>
        <v>4168.693834703331</v>
      </c>
      <c r="J72">
        <f t="shared" si="3"/>
        <v>41686.938347033305</v>
      </c>
      <c r="N72">
        <v>41.686938347033305</v>
      </c>
      <c r="O72">
        <f>20*LOG('Type 2 Op-Amp'!$C$12*(SQRT(1+('Type 2 Op-Amp'!$F$20/N72)^2))/(SQRT(1+(N72/'Type 2 Op-Amp'!$F$21)^2)))</f>
        <v>56.983048191926422</v>
      </c>
      <c r="P72">
        <f>(PI()-ATAN('Type 2 Op-Amp'!$F$20/N72)-ATAN(N72/'Type 2 Op-Amp'!$F$21))*180/PI()</f>
        <v>91.070439036404323</v>
      </c>
    </row>
    <row r="73" spans="6:16" x14ac:dyDescent="0.25">
      <c r="F73">
        <f t="shared" si="4"/>
        <v>63</v>
      </c>
      <c r="G73">
        <f t="shared" si="0"/>
        <v>42.657951880159032</v>
      </c>
      <c r="H73">
        <f t="shared" si="1"/>
        <v>426.57951880159032</v>
      </c>
      <c r="I73">
        <f t="shared" si="2"/>
        <v>4265.7951880159035</v>
      </c>
      <c r="J73">
        <f t="shared" si="3"/>
        <v>42657.951880159031</v>
      </c>
      <c r="N73">
        <v>42.657951880159032</v>
      </c>
      <c r="O73">
        <f>20*LOG('Type 2 Op-Amp'!$C$12*(SQRT(1+('Type 2 Op-Amp'!$F$20/N73)^2))/(SQRT(1+(N73/'Type 2 Op-Amp'!$F$21)^2)))</f>
        <v>56.783143929321618</v>
      </c>
      <c r="P73">
        <f>(PI()-ATAN('Type 2 Op-Amp'!$F$20/N73)-ATAN(N73/'Type 2 Op-Amp'!$F$21))*180/PI()</f>
        <v>91.095363171558105</v>
      </c>
    </row>
    <row r="74" spans="6:16" x14ac:dyDescent="0.25">
      <c r="F74">
        <f t="shared" si="4"/>
        <v>64</v>
      </c>
      <c r="G74">
        <f t="shared" si="0"/>
        <v>43.651583224016342</v>
      </c>
      <c r="H74">
        <f t="shared" si="1"/>
        <v>436.51583224016343</v>
      </c>
      <c r="I74">
        <f t="shared" si="2"/>
        <v>4365.158322401634</v>
      </c>
      <c r="J74">
        <f t="shared" si="3"/>
        <v>43651.583224016344</v>
      </c>
      <c r="N74">
        <v>43.651583224016342</v>
      </c>
      <c r="O74">
        <f>20*LOG('Type 2 Op-Amp'!$C$12*(SQRT(1+('Type 2 Op-Amp'!$F$20/N74)^2))/(SQRT(1+(N74/'Type 2 Op-Amp'!$F$21)^2)))</f>
        <v>56.58324417632155</v>
      </c>
      <c r="P74">
        <f>(PI()-ATAN('Type 2 Op-Amp'!$F$20/N74)-ATAN(N74/'Type 2 Op-Amp'!$F$21))*180/PI()</f>
        <v>91.120867178595987</v>
      </c>
    </row>
    <row r="75" spans="6:16" x14ac:dyDescent="0.25">
      <c r="F75">
        <f t="shared" si="4"/>
        <v>65</v>
      </c>
      <c r="G75">
        <f t="shared" ref="G75:G109" si="5">$G$9*$F$7^F75</f>
        <v>44.668359215096054</v>
      </c>
      <c r="H75">
        <f t="shared" ref="H75:H109" si="6">$H$9*$F$7^F75</f>
        <v>446.68359215096052</v>
      </c>
      <c r="I75">
        <f t="shared" ref="I75:I109" si="7">$I$9*$F$7^F75</f>
        <v>4466.8359215096052</v>
      </c>
      <c r="J75">
        <f t="shared" ref="J75:J109" si="8">$J$9*$F$7^F75</f>
        <v>44668.359215096054</v>
      </c>
      <c r="N75">
        <v>44.668359215096054</v>
      </c>
      <c r="O75">
        <f>20*LOG('Type 2 Op-Amp'!$C$12*(SQRT(1+('Type 2 Op-Amp'!$F$20/N75)^2))/(SQRT(1+(N75/'Type 2 Op-Amp'!$F$21)^2)))</f>
        <v>56.383349145229786</v>
      </c>
      <c r="P75">
        <f>(PI()-ATAN('Type 2 Op-Amp'!$F$20/N75)-ATAN(N75/'Type 2 Op-Amp'!$F$21))*180/PI()</f>
        <v>91.146964515455835</v>
      </c>
    </row>
    <row r="76" spans="6:16" x14ac:dyDescent="0.25">
      <c r="F76">
        <f t="shared" ref="F76:F109" si="9">F75+1</f>
        <v>66</v>
      </c>
      <c r="G76">
        <f t="shared" si="5"/>
        <v>45.708818961487232</v>
      </c>
      <c r="H76">
        <f t="shared" si="6"/>
        <v>457.08818961487231</v>
      </c>
      <c r="I76">
        <f t="shared" si="7"/>
        <v>4570.8818961487232</v>
      </c>
      <c r="J76">
        <f t="shared" si="8"/>
        <v>45708.818961487232</v>
      </c>
      <c r="N76">
        <v>45.708818961487232</v>
      </c>
      <c r="O76">
        <f>20*LOG('Type 2 Op-Amp'!$C$12*(SQRT(1+('Type 2 Op-Amp'!$F$20/N76)^2))/(SQRT(1+(N76/'Type 2 Op-Amp'!$F$21)^2)))</f>
        <v>56.183459058333554</v>
      </c>
      <c r="P76">
        <f>(PI()-ATAN('Type 2 Op-Amp'!$F$20/N76)-ATAN(N76/'Type 2 Op-Amp'!$F$21))*180/PI()</f>
        <v>91.173668950050072</v>
      </c>
    </row>
    <row r="77" spans="6:16" x14ac:dyDescent="0.25">
      <c r="F77">
        <f t="shared" si="9"/>
        <v>67</v>
      </c>
      <c r="G77">
        <f t="shared" si="5"/>
        <v>46.77351412871954</v>
      </c>
      <c r="H77">
        <f t="shared" si="6"/>
        <v>467.7351412871954</v>
      </c>
      <c r="I77">
        <f t="shared" si="7"/>
        <v>4677.3514128719544</v>
      </c>
      <c r="J77">
        <f t="shared" si="8"/>
        <v>46773.514128719544</v>
      </c>
      <c r="N77">
        <v>46.77351412871954</v>
      </c>
      <c r="O77">
        <f>20*LOG('Type 2 Op-Amp'!$C$12*(SQRT(1+('Type 2 Op-Amp'!$F$20/N77)^2))/(SQRT(1+(N77/'Type 2 Op-Amp'!$F$21)^2)))</f>
        <v>55.983574148372085</v>
      </c>
      <c r="P77">
        <f>(PI()-ATAN('Type 2 Op-Amp'!$F$20/N77)-ATAN(N77/'Type 2 Op-Amp'!$F$21))*180/PI()</f>
        <v>91.200994567235867</v>
      </c>
    </row>
    <row r="78" spans="6:16" x14ac:dyDescent="0.25">
      <c r="F78">
        <f t="shared" si="9"/>
        <v>68</v>
      </c>
      <c r="G78">
        <f t="shared" si="5"/>
        <v>47.863009232263536</v>
      </c>
      <c r="H78">
        <f t="shared" si="6"/>
        <v>478.63009232263539</v>
      </c>
      <c r="I78">
        <f t="shared" si="7"/>
        <v>4786.3009232263539</v>
      </c>
      <c r="J78">
        <f t="shared" si="8"/>
        <v>47863.009232263539</v>
      </c>
      <c r="N78">
        <v>47.863009232263536</v>
      </c>
      <c r="O78">
        <f>20*LOG('Type 2 Op-Amp'!$C$12*(SQRT(1+('Type 2 Op-Amp'!$F$20/N78)^2))/(SQRT(1+(N78/'Type 2 Op-Amp'!$F$21)^2)))</f>
        <v>55.783694659026899</v>
      </c>
      <c r="P78">
        <f>(PI()-ATAN('Type 2 Op-Amp'!$F$20/N78)-ATAN(N78/'Type 2 Op-Amp'!$F$21))*180/PI()</f>
        <v>91.228955775930189</v>
      </c>
    </row>
    <row r="79" spans="6:16" x14ac:dyDescent="0.25">
      <c r="F79">
        <f t="shared" si="9"/>
        <v>69</v>
      </c>
      <c r="G79">
        <f t="shared" si="5"/>
        <v>48.977881936844327</v>
      </c>
      <c r="H79">
        <f t="shared" si="6"/>
        <v>489.77881936844324</v>
      </c>
      <c r="I79">
        <f t="shared" si="7"/>
        <v>4897.7881936844324</v>
      </c>
      <c r="J79">
        <f t="shared" si="8"/>
        <v>48977.881936844322</v>
      </c>
      <c r="N79">
        <v>48.977881936844327</v>
      </c>
      <c r="O79">
        <f>20*LOG('Type 2 Op-Amp'!$C$12*(SQRT(1+('Type 2 Op-Amp'!$F$20/N79)^2))/(SQRT(1+(N79/'Type 2 Op-Amp'!$F$21)^2)))</f>
        <v>55.583820845434992</v>
      </c>
      <c r="P79">
        <f>(PI()-ATAN('Type 2 Op-Amp'!$F$20/N79)-ATAN(N79/'Type 2 Op-Amp'!$F$21))*180/PI()</f>
        <v>91.257567316371222</v>
      </c>
    </row>
    <row r="80" spans="6:16" x14ac:dyDescent="0.25">
      <c r="F80">
        <f t="shared" si="9"/>
        <v>70</v>
      </c>
      <c r="G80">
        <f t="shared" si="5"/>
        <v>50.118723362726911</v>
      </c>
      <c r="H80">
        <f t="shared" si="6"/>
        <v>501.18723362726911</v>
      </c>
      <c r="I80">
        <f t="shared" si="7"/>
        <v>5011.8723362726905</v>
      </c>
      <c r="J80">
        <f t="shared" si="8"/>
        <v>50118.723362726909</v>
      </c>
      <c r="N80">
        <v>50.118723362726911</v>
      </c>
      <c r="O80">
        <f>20*LOG('Type 2 Op-Amp'!$C$12*(SQRT(1+('Type 2 Op-Amp'!$F$20/N80)^2))/(SQRT(1+(N80/'Type 2 Op-Amp'!$F$21)^2)))</f>
        <v>55.383952974725901</v>
      </c>
      <c r="P80">
        <f>(PI()-ATAN('Type 2 Op-Amp'!$F$20/N80)-ATAN(N80/'Type 2 Op-Amp'!$F$21))*180/PI()</f>
        <v>91.286844267528792</v>
      </c>
    </row>
    <row r="81" spans="6:16" x14ac:dyDescent="0.25">
      <c r="F81">
        <f t="shared" si="9"/>
        <v>71</v>
      </c>
      <c r="G81">
        <f t="shared" si="5"/>
        <v>51.286138399136156</v>
      </c>
      <c r="H81">
        <f t="shared" si="6"/>
        <v>512.86138399136155</v>
      </c>
      <c r="I81">
        <f t="shared" si="7"/>
        <v>5128.6138399136153</v>
      </c>
      <c r="J81">
        <f t="shared" si="8"/>
        <v>51286.138399136158</v>
      </c>
      <c r="N81">
        <v>51.286138399136156</v>
      </c>
      <c r="O81">
        <f>20*LOG('Type 2 Op-Amp'!$C$12*(SQRT(1+('Type 2 Op-Amp'!$F$20/N81)^2))/(SQRT(1+(N81/'Type 2 Op-Amp'!$F$21)^2)))</f>
        <v>55.18409132658384</v>
      </c>
      <c r="P81">
        <f>(PI()-ATAN('Type 2 Op-Amp'!$F$20/N81)-ATAN(N81/'Type 2 Op-Amp'!$F$21))*180/PI()</f>
        <v>91.316802054665175</v>
      </c>
    </row>
    <row r="82" spans="6:16" x14ac:dyDescent="0.25">
      <c r="F82">
        <f t="shared" si="9"/>
        <v>72</v>
      </c>
      <c r="G82">
        <f t="shared" si="5"/>
        <v>52.480746024976916</v>
      </c>
      <c r="H82">
        <f t="shared" si="6"/>
        <v>524.80746024976918</v>
      </c>
      <c r="I82">
        <f t="shared" si="7"/>
        <v>5248.0746024976916</v>
      </c>
      <c r="J82">
        <f t="shared" si="8"/>
        <v>52480.746024976914</v>
      </c>
      <c r="N82">
        <v>52.480746024976916</v>
      </c>
      <c r="O82">
        <f>20*LOG('Type 2 Op-Amp'!$C$12*(SQRT(1+('Type 2 Op-Amp'!$F$20/N82)^2))/(SQRT(1+(N82/'Type 2 Op-Amp'!$F$21)^2)))</f>
        <v>54.984236193836047</v>
      </c>
      <c r="P82">
        <f>(PI()-ATAN('Type 2 Op-Amp'!$F$20/N82)-ATAN(N82/'Type 2 Op-Amp'!$F$21))*180/PI()</f>
        <v>91.347456457048949</v>
      </c>
    </row>
    <row r="83" spans="6:16" x14ac:dyDescent="0.25">
      <c r="F83">
        <f t="shared" si="9"/>
        <v>73</v>
      </c>
      <c r="G83">
        <f t="shared" si="5"/>
        <v>53.703179637024931</v>
      </c>
      <c r="H83">
        <f t="shared" si="6"/>
        <v>537.03179637024925</v>
      </c>
      <c r="I83">
        <f t="shared" si="7"/>
        <v>5370.3179637024932</v>
      </c>
      <c r="J83">
        <f t="shared" si="8"/>
        <v>53703.179637024929</v>
      </c>
      <c r="N83">
        <v>53.703179637024931</v>
      </c>
      <c r="O83">
        <f>20*LOG('Type 2 Op-Amp'!$C$12*(SQRT(1+('Type 2 Op-Amp'!$F$20/N83)^2))/(SQRT(1+(N83/'Type 2 Op-Amp'!$F$21)^2)))</f>
        <v>54.784387883068526</v>
      </c>
      <c r="P83">
        <f>(PI()-ATAN('Type 2 Op-Amp'!$F$20/N83)-ATAN(N83/'Type 2 Op-Amp'!$F$21))*180/PI()</f>
        <v>91.378823615823094</v>
      </c>
    </row>
    <row r="84" spans="6:16" x14ac:dyDescent="0.25">
      <c r="F84">
        <f t="shared" si="9"/>
        <v>74</v>
      </c>
      <c r="G84">
        <f t="shared" si="5"/>
        <v>54.954087385762094</v>
      </c>
      <c r="H84">
        <f t="shared" si="6"/>
        <v>549.54087385762091</v>
      </c>
      <c r="I84">
        <f t="shared" si="7"/>
        <v>5495.4087385762095</v>
      </c>
      <c r="J84">
        <f t="shared" si="8"/>
        <v>54954.087385762097</v>
      </c>
      <c r="N84">
        <v>54.954087385762094</v>
      </c>
      <c r="O84">
        <f>20*LOG('Type 2 Op-Amp'!$C$12*(SQRT(1+('Type 2 Op-Amp'!$F$20/N84)^2))/(SQRT(1+(N84/'Type 2 Op-Amp'!$F$21)^2)))</f>
        <v>54.584546715270442</v>
      </c>
      <c r="P84">
        <f>(PI()-ATAN('Type 2 Op-Amp'!$F$20/N84)-ATAN(N84/'Type 2 Op-Amp'!$F$21))*180/PI()</f>
        <v>91.41092004202973</v>
      </c>
    </row>
    <row r="85" spans="6:16" x14ac:dyDescent="0.25">
      <c r="F85">
        <f t="shared" si="9"/>
        <v>75</v>
      </c>
      <c r="G85">
        <f t="shared" si="5"/>
        <v>56.234132519034532</v>
      </c>
      <c r="H85">
        <f t="shared" si="6"/>
        <v>562.34132519034529</v>
      </c>
      <c r="I85">
        <f t="shared" si="7"/>
        <v>5623.4132519034529</v>
      </c>
      <c r="J85">
        <f t="shared" si="8"/>
        <v>56234.132519034531</v>
      </c>
      <c r="N85">
        <v>56.234132519034532</v>
      </c>
      <c r="O85">
        <f>20*LOG('Type 2 Op-Amp'!$C$12*(SQRT(1+('Type 2 Op-Amp'!$F$20/N85)^2))/(SQRT(1+(N85/'Type 2 Op-Amp'!$F$21)^2)))</f>
        <v>54.384713026508564</v>
      </c>
      <c r="P85">
        <f>(PI()-ATAN('Type 2 Op-Amp'!$F$20/N85)-ATAN(N85/'Type 2 Op-Amp'!$F$21))*180/PI()</f>
        <v>91.443762624792868</v>
      </c>
    </row>
    <row r="86" spans="6:16" x14ac:dyDescent="0.25">
      <c r="F86">
        <f t="shared" si="9"/>
        <v>76</v>
      </c>
      <c r="G86">
        <f t="shared" si="5"/>
        <v>57.543993733715297</v>
      </c>
      <c r="H86">
        <f t="shared" si="6"/>
        <v>575.43993733715297</v>
      </c>
      <c r="I86">
        <f t="shared" si="7"/>
        <v>5754.3993733715297</v>
      </c>
      <c r="J86">
        <f t="shared" si="8"/>
        <v>57543.993733715295</v>
      </c>
      <c r="N86">
        <v>57.543993733715297</v>
      </c>
      <c r="O86">
        <f>20*LOG('Type 2 Op-Amp'!$C$12*(SQRT(1+('Type 2 Op-Amp'!$F$20/N86)^2))/(SQRT(1+(N86/'Type 2 Op-Amp'!$F$21)^2)))</f>
        <v>54.184887168632933</v>
      </c>
      <c r="P86">
        <f>(PI()-ATAN('Type 2 Op-Amp'!$F$20/N86)-ATAN(N86/'Type 2 Op-Amp'!$F$21))*180/PI()</f>
        <v>91.477368639660952</v>
      </c>
    </row>
    <row r="87" spans="6:16" x14ac:dyDescent="0.25">
      <c r="F87">
        <f t="shared" si="9"/>
        <v>77</v>
      </c>
      <c r="G87">
        <f t="shared" si="5"/>
        <v>58.884365535558494</v>
      </c>
      <c r="H87">
        <f t="shared" si="6"/>
        <v>588.84365535558493</v>
      </c>
      <c r="I87">
        <f t="shared" si="7"/>
        <v>5888.43655355585</v>
      </c>
      <c r="J87">
        <f t="shared" si="8"/>
        <v>58884.3655355585</v>
      </c>
      <c r="N87">
        <v>58.884365535558494</v>
      </c>
      <c r="O87">
        <f>20*LOG('Type 2 Op-Amp'!$C$12*(SQRT(1+('Type 2 Op-Amp'!$F$20/N87)^2))/(SQRT(1+(N87/'Type 2 Op-Amp'!$F$21)^2)))</f>
        <v>53.985069510015478</v>
      </c>
      <c r="P87">
        <f>(PI()-ATAN('Type 2 Op-Amp'!$F$20/N87)-ATAN(N87/'Type 2 Op-Amp'!$F$21))*180/PI()</f>
        <v>91.51175575711072</v>
      </c>
    </row>
    <row r="88" spans="6:16" x14ac:dyDescent="0.25">
      <c r="F88">
        <f t="shared" si="9"/>
        <v>78</v>
      </c>
      <c r="G88">
        <f t="shared" si="5"/>
        <v>60.255958607435353</v>
      </c>
      <c r="H88">
        <f t="shared" si="6"/>
        <v>602.55958607435355</v>
      </c>
      <c r="I88">
        <f t="shared" si="7"/>
        <v>6025.595860743535</v>
      </c>
      <c r="J88">
        <f t="shared" si="8"/>
        <v>60255.95860743535</v>
      </c>
      <c r="N88">
        <v>60.255958607435353</v>
      </c>
      <c r="O88">
        <f>20*LOG('Type 2 Op-Amp'!$C$12*(SQRT(1+('Type 2 Op-Amp'!$F$20/N88)^2))/(SQRT(1+(N88/'Type 2 Op-Amp'!$F$21)^2)))</f>
        <v>53.785260436322844</v>
      </c>
      <c r="P88">
        <f>(PI()-ATAN('Type 2 Op-Amp'!$F$20/N88)-ATAN(N88/'Type 2 Op-Amp'!$F$21))*180/PI()</f>
        <v>91.546942051213762</v>
      </c>
    </row>
    <row r="89" spans="6:16" x14ac:dyDescent="0.25">
      <c r="F89">
        <f t="shared" si="9"/>
        <v>79</v>
      </c>
      <c r="G89">
        <f t="shared" si="5"/>
        <v>61.659500186147781</v>
      </c>
      <c r="H89">
        <f t="shared" si="6"/>
        <v>616.59500186147773</v>
      </c>
      <c r="I89">
        <f t="shared" si="7"/>
        <v>6165.9500186147779</v>
      </c>
      <c r="J89">
        <f t="shared" si="8"/>
        <v>61659.500186147779</v>
      </c>
      <c r="N89">
        <v>61.659500186147781</v>
      </c>
      <c r="O89">
        <f>20*LOG('Type 2 Op-Amp'!$C$12*(SQRT(1+('Type 2 Op-Amp'!$F$20/N89)^2))/(SQRT(1+(N89/'Type 2 Op-Amp'!$F$21)^2)))</f>
        <v>53.585460351325068</v>
      </c>
      <c r="P89">
        <f>(PI()-ATAN('Type 2 Op-Amp'!$F$20/N89)-ATAN(N89/'Type 2 Op-Amp'!$F$21))*180/PI()</f>
        <v>91.582946008467061</v>
      </c>
    </row>
    <row r="90" spans="6:16" x14ac:dyDescent="0.25">
      <c r="F90">
        <f t="shared" si="9"/>
        <v>80</v>
      </c>
      <c r="G90">
        <f t="shared" si="5"/>
        <v>63.095734448018874</v>
      </c>
      <c r="H90">
        <f t="shared" si="6"/>
        <v>630.95734448018868</v>
      </c>
      <c r="I90">
        <f t="shared" si="7"/>
        <v>6309.5734448018875</v>
      </c>
      <c r="J90">
        <f t="shared" si="8"/>
        <v>63095.734448018869</v>
      </c>
      <c r="N90">
        <v>63.095734448018874</v>
      </c>
      <c r="O90">
        <f>20*LOG('Type 2 Op-Amp'!$C$12*(SQRT(1+('Type 2 Op-Amp'!$F$20/N90)^2))/(SQRT(1+(N90/'Type 2 Op-Amp'!$F$21)^2)))</f>
        <v>53.385669677741852</v>
      </c>
      <c r="P90">
        <f>(PI()-ATAN('Type 2 Op-Amp'!$F$20/N90)-ATAN(N90/'Type 2 Op-Amp'!$F$21))*180/PI()</f>
        <v>91.619786536788894</v>
      </c>
    </row>
    <row r="91" spans="6:16" x14ac:dyDescent="0.25">
      <c r="F91">
        <f t="shared" si="9"/>
        <v>81</v>
      </c>
      <c r="G91">
        <f t="shared" si="5"/>
        <v>64.565422903465077</v>
      </c>
      <c r="H91">
        <f t="shared" si="6"/>
        <v>645.65422903465083</v>
      </c>
      <c r="I91">
        <f t="shared" si="7"/>
        <v>6456.5422903465087</v>
      </c>
      <c r="J91">
        <f t="shared" si="8"/>
        <v>64565.422903465085</v>
      </c>
      <c r="N91">
        <v>64.565422903465077</v>
      </c>
      <c r="O91">
        <f>20*LOG('Type 2 Op-Amp'!$C$12*(SQRT(1+('Type 2 Op-Amp'!$F$20/N91)^2))/(SQRT(1+(N91/'Type 2 Op-Amp'!$F$21)^2)))</f>
        <v>53.185888858127903</v>
      </c>
      <c r="P91">
        <f>(PI()-ATAN('Type 2 Op-Amp'!$F$20/N91)-ATAN(N91/'Type 2 Op-Amp'!$F$21))*180/PI()</f>
        <v>91.657482974680519</v>
      </c>
    </row>
    <row r="92" spans="6:16" x14ac:dyDescent="0.25">
      <c r="F92">
        <f t="shared" si="9"/>
        <v>82</v>
      </c>
      <c r="G92">
        <f t="shared" si="5"/>
        <v>66.069344800759112</v>
      </c>
      <c r="H92">
        <f t="shared" si="6"/>
        <v>660.69344800759109</v>
      </c>
      <c r="I92">
        <f t="shared" si="7"/>
        <v>6606.9344800759118</v>
      </c>
      <c r="J92">
        <f t="shared" si="8"/>
        <v>66069.344800759107</v>
      </c>
      <c r="N92">
        <v>66.069344800759112</v>
      </c>
      <c r="O92">
        <f>20*LOG('Type 2 Op-Amp'!$C$12*(SQRT(1+('Type 2 Op-Amp'!$F$20/N92)^2))/(SQRT(1+(N92/'Type 2 Op-Amp'!$F$21)^2)))</f>
        <v>52.986118355799405</v>
      </c>
      <c r="P92">
        <f>(PI()-ATAN('Type 2 Op-Amp'!$F$20/N92)-ATAN(N92/'Type 2 Op-Amp'!$F$21))*180/PI()</f>
        <v>91.696055100554986</v>
      </c>
    </row>
    <row r="93" spans="6:16" x14ac:dyDescent="0.25">
      <c r="F93">
        <f t="shared" si="9"/>
        <v>83</v>
      </c>
      <c r="G93">
        <f t="shared" si="5"/>
        <v>67.608297539197679</v>
      </c>
      <c r="H93">
        <f t="shared" si="6"/>
        <v>676.08297539197679</v>
      </c>
      <c r="I93">
        <f t="shared" si="7"/>
        <v>6760.8297539197674</v>
      </c>
      <c r="J93">
        <f t="shared" si="8"/>
        <v>67608.29753919768</v>
      </c>
      <c r="N93">
        <v>67.608297539197679</v>
      </c>
      <c r="O93">
        <f>20*LOG('Type 2 Op-Amp'!$C$12*(SQRT(1+('Type 2 Op-Amp'!$F$20/N93)^2))/(SQRT(1+(N93/'Type 2 Op-Amp'!$F$21)^2)))</f>
        <v>52.786358655803298</v>
      </c>
      <c r="P93">
        <f>(PI()-ATAN('Type 2 Op-Amp'!$F$20/N93)-ATAN(N93/'Type 2 Op-Amp'!$F$21))*180/PI()</f>
        <v>91.735523142233646</v>
      </c>
    </row>
    <row r="94" spans="6:16" x14ac:dyDescent="0.25">
      <c r="F94">
        <f t="shared" si="9"/>
        <v>84</v>
      </c>
      <c r="G94">
        <f t="shared" si="5"/>
        <v>69.183097091893131</v>
      </c>
      <c r="H94">
        <f t="shared" si="6"/>
        <v>691.83097091893126</v>
      </c>
      <c r="I94">
        <f t="shared" si="7"/>
        <v>6918.3097091893123</v>
      </c>
      <c r="J94">
        <f t="shared" si="8"/>
        <v>69183.097091893127</v>
      </c>
      <c r="N94">
        <v>69.183097091893131</v>
      </c>
      <c r="O94">
        <f>20*LOG('Type 2 Op-Amp'!$C$12*(SQRT(1+('Type 2 Op-Amp'!$F$20/N94)^2))/(SQRT(1+(N94/'Type 2 Op-Amp'!$F$21)^2)))</f>
        <v>52.58661026593127</v>
      </c>
      <c r="P94">
        <f>(PI()-ATAN('Type 2 Op-Amp'!$F$20/N94)-ATAN(N94/'Type 2 Op-Amp'!$F$21))*180/PI()</f>
        <v>91.775907786610105</v>
      </c>
    </row>
    <row r="95" spans="6:16" x14ac:dyDescent="0.25">
      <c r="F95">
        <f t="shared" si="9"/>
        <v>85</v>
      </c>
      <c r="G95">
        <f t="shared" si="5"/>
        <v>70.794578438413254</v>
      </c>
      <c r="H95">
        <f t="shared" si="6"/>
        <v>707.94578438413259</v>
      </c>
      <c r="I95">
        <f t="shared" si="7"/>
        <v>7079.4578438413255</v>
      </c>
      <c r="J95">
        <f t="shared" si="8"/>
        <v>70794.578438413257</v>
      </c>
      <c r="N95">
        <v>70.794578438413254</v>
      </c>
      <c r="O95">
        <f>20*LOG('Type 2 Op-Amp'!$C$12*(SQRT(1+('Type 2 Op-Amp'!$F$20/N95)^2))/(SQRT(1+(N95/'Type 2 Op-Amp'!$F$21)^2)))</f>
        <v>52.386873717780738</v>
      </c>
      <c r="P95">
        <f>(PI()-ATAN('Type 2 Op-Amp'!$F$20/N95)-ATAN(N95/'Type 2 Op-Amp'!$F$21))*180/PI()</f>
        <v>91.817230189482729</v>
      </c>
    </row>
    <row r="96" spans="6:16" x14ac:dyDescent="0.25">
      <c r="F96">
        <f t="shared" si="9"/>
        <v>86</v>
      </c>
      <c r="G96">
        <f t="shared" si="5"/>
        <v>72.443596007498442</v>
      </c>
      <c r="H96">
        <f t="shared" si="6"/>
        <v>724.43596007498434</v>
      </c>
      <c r="I96">
        <f t="shared" si="7"/>
        <v>7244.3596007498436</v>
      </c>
      <c r="J96">
        <f t="shared" si="8"/>
        <v>72443.596007498432</v>
      </c>
      <c r="N96">
        <v>72.443596007498442</v>
      </c>
      <c r="O96">
        <f>20*LOG('Type 2 Op-Amp'!$C$12*(SQRT(1+('Type 2 Op-Amp'!$F$20/N96)^2))/(SQRT(1+(N96/'Type 2 Op-Amp'!$F$21)^2)))</f>
        <v>52.187149567864594</v>
      </c>
      <c r="P96">
        <f>(PI()-ATAN('Type 2 Op-Amp'!$F$20/N96)-ATAN(N96/'Type 2 Op-Amp'!$F$21))*180/PI()</f>
        <v>91.859511985554818</v>
      </c>
    </row>
    <row r="97" spans="6:16" x14ac:dyDescent="0.25">
      <c r="F97">
        <f t="shared" si="9"/>
        <v>87</v>
      </c>
      <c r="G97">
        <f t="shared" si="5"/>
        <v>74.131024130091177</v>
      </c>
      <c r="H97">
        <f t="shared" si="6"/>
        <v>741.3102413009118</v>
      </c>
      <c r="I97">
        <f t="shared" si="7"/>
        <v>7413.1024130091182</v>
      </c>
      <c r="J97">
        <f t="shared" si="8"/>
        <v>74131.024130091173</v>
      </c>
      <c r="N97">
        <v>74.131024130091177</v>
      </c>
      <c r="O97">
        <f>20*LOG('Type 2 Op-Amp'!$C$12*(SQRT(1+('Type 2 Op-Amp'!$F$20/N97)^2))/(SQRT(1+(N97/'Type 2 Op-Amp'!$F$21)^2)))</f>
        <v>51.987438398772227</v>
      </c>
      <c r="P97">
        <f>(PI()-ATAN('Type 2 Op-Amp'!$F$20/N97)-ATAN(N97/'Type 2 Op-Amp'!$F$21))*180/PI()</f>
        <v>91.902775298602464</v>
      </c>
    </row>
    <row r="98" spans="6:16" x14ac:dyDescent="0.25">
      <c r="F98">
        <f t="shared" si="9"/>
        <v>88</v>
      </c>
      <c r="G98">
        <f t="shared" si="5"/>
        <v>75.857757502917778</v>
      </c>
      <c r="H98">
        <f t="shared" si="6"/>
        <v>758.57757502917775</v>
      </c>
      <c r="I98">
        <f t="shared" si="7"/>
        <v>7585.7757502917784</v>
      </c>
      <c r="J98">
        <f t="shared" si="8"/>
        <v>75857.757502917782</v>
      </c>
      <c r="N98">
        <v>75.857757502917778</v>
      </c>
      <c r="O98">
        <f>20*LOG('Type 2 Op-Amp'!$C$12*(SQRT(1+('Type 2 Op-Amp'!$F$20/N98)^2))/(SQRT(1+(N98/'Type 2 Op-Amp'!$F$21)^2)))</f>
        <v>51.787740820383902</v>
      </c>
      <c r="P98">
        <f>(PI()-ATAN('Type 2 Op-Amp'!$F$20/N98)-ATAN(N98/'Type 2 Op-Amp'!$F$21))*180/PI()</f>
        <v>91.947042751809107</v>
      </c>
    </row>
    <row r="99" spans="6:16" x14ac:dyDescent="0.25">
      <c r="F99">
        <f t="shared" si="9"/>
        <v>89</v>
      </c>
      <c r="G99">
        <f t="shared" si="5"/>
        <v>77.624711662868563</v>
      </c>
      <c r="H99">
        <f t="shared" si="6"/>
        <v>776.24711662868572</v>
      </c>
      <c r="I99">
        <f t="shared" si="7"/>
        <v>7762.4711662868567</v>
      </c>
      <c r="J99">
        <f t="shared" si="8"/>
        <v>77624.711662868562</v>
      </c>
      <c r="N99">
        <v>77.624711662868563</v>
      </c>
      <c r="O99">
        <f>20*LOG('Type 2 Op-Amp'!$C$12*(SQRT(1+('Type 2 Op-Amp'!$F$20/N99)^2))/(SQRT(1+(N99/'Type 2 Op-Amp'!$F$21)^2)))</f>
        <v>51.588057471141049</v>
      </c>
      <c r="P99">
        <f>(PI()-ATAN('Type 2 Op-Amp'!$F$20/N99)-ATAN(N99/'Type 2 Op-Amp'!$F$21))*180/PI()</f>
        <v>91.992337478266137</v>
      </c>
    </row>
    <row r="100" spans="6:16" x14ac:dyDescent="0.25">
      <c r="F100">
        <f t="shared" si="9"/>
        <v>90</v>
      </c>
      <c r="G100">
        <f t="shared" si="5"/>
        <v>79.432823472427515</v>
      </c>
      <c r="H100">
        <f t="shared" si="6"/>
        <v>794.32823472427515</v>
      </c>
      <c r="I100">
        <f t="shared" si="7"/>
        <v>7943.2823472427517</v>
      </c>
      <c r="J100">
        <f t="shared" si="8"/>
        <v>79432.823472427524</v>
      </c>
      <c r="N100">
        <v>79.432823472427515</v>
      </c>
      <c r="O100">
        <f>20*LOG('Type 2 Op-Amp'!$C$12*(SQRT(1+('Type 2 Op-Amp'!$F$20/N100)^2))/(SQRT(1+(N100/'Type 2 Op-Amp'!$F$21)^2)))</f>
        <v>51.38838901937482</v>
      </c>
      <c r="P100">
        <f>(PI()-ATAN('Type 2 Op-Amp'!$F$20/N100)-ATAN(N100/'Type 2 Op-Amp'!$F$21))*180/PI()</f>
        <v>92.038683131637626</v>
      </c>
    </row>
    <row r="101" spans="6:16" x14ac:dyDescent="0.25">
      <c r="F101">
        <f t="shared" si="9"/>
        <v>91</v>
      </c>
      <c r="G101">
        <f t="shared" si="5"/>
        <v>81.283051616409253</v>
      </c>
      <c r="H101">
        <f t="shared" si="6"/>
        <v>812.83051616409261</v>
      </c>
      <c r="I101">
        <f t="shared" si="7"/>
        <v>8128.3051616409257</v>
      </c>
      <c r="J101">
        <f t="shared" si="8"/>
        <v>81283.051616409255</v>
      </c>
      <c r="N101">
        <v>81.283051616409253</v>
      </c>
      <c r="O101">
        <f>20*LOG('Type 2 Op-Amp'!$C$12*(SQRT(1+('Type 2 Op-Amp'!$F$20/N101)^2))/(SQRT(1+(N101/'Type 2 Op-Amp'!$F$21)^2)))</f>
        <v>51.188736164695584</v>
      </c>
      <c r="P101">
        <f>(PI()-ATAN('Type 2 Op-Amp'!$F$20/N101)-ATAN(N101/'Type 2 Op-Amp'!$F$21))*180/PI()</f>
        <v>92.08610389698795</v>
      </c>
    </row>
    <row r="102" spans="6:16" x14ac:dyDescent="0.25">
      <c r="F102">
        <f t="shared" si="9"/>
        <v>92</v>
      </c>
      <c r="G102">
        <f t="shared" si="5"/>
        <v>83.176377110266415</v>
      </c>
      <c r="H102">
        <f t="shared" si="6"/>
        <v>831.76377110266412</v>
      </c>
      <c r="I102">
        <f t="shared" si="7"/>
        <v>8317.6377110266421</v>
      </c>
      <c r="J102">
        <f t="shared" si="8"/>
        <v>83176.377110266418</v>
      </c>
      <c r="N102">
        <v>83.176377110266415</v>
      </c>
      <c r="O102">
        <f>20*LOG('Type 2 Op-Amp'!$C$12*(SQRT(1+('Type 2 Op-Amp'!$F$20/N102)^2))/(SQRT(1+(N102/'Type 2 Op-Amp'!$F$21)^2)))</f>
        <v>50.989099639446167</v>
      </c>
      <c r="P102">
        <f>(PI()-ATAN('Type 2 Op-Amp'!$F$20/N102)-ATAN(N102/'Type 2 Op-Amp'!$F$21))*180/PI()</f>
        <v>92.134624501769423</v>
      </c>
    </row>
    <row r="103" spans="6:16" x14ac:dyDescent="0.25">
      <c r="F103">
        <f t="shared" si="9"/>
        <v>93</v>
      </c>
      <c r="G103">
        <f t="shared" si="5"/>
        <v>85.113803820236939</v>
      </c>
      <c r="H103">
        <f t="shared" si="6"/>
        <v>851.13803820236933</v>
      </c>
      <c r="I103">
        <f t="shared" si="7"/>
        <v>8511.3803820236935</v>
      </c>
      <c r="J103">
        <f t="shared" si="8"/>
        <v>85113.803820236935</v>
      </c>
      <c r="N103">
        <v>85.113803820236939</v>
      </c>
      <c r="O103">
        <f>20*LOG('Type 2 Op-Amp'!$C$12*(SQRT(1+('Type 2 Op-Amp'!$F$20/N103)^2))/(SQRT(1+(N103/'Type 2 Op-Amp'!$F$21)^2)))</f>
        <v>50.789480210221463</v>
      </c>
      <c r="P103">
        <f>(PI()-ATAN('Type 2 Op-Amp'!$F$20/N103)-ATAN(N103/'Type 2 Op-Amp'!$F$21))*180/PI()</f>
        <v>92.184270226967783</v>
      </c>
    </row>
    <row r="104" spans="6:16" x14ac:dyDescent="0.25">
      <c r="F104">
        <f t="shared" si="9"/>
        <v>94</v>
      </c>
      <c r="G104">
        <f t="shared" si="5"/>
        <v>87.096358995607346</v>
      </c>
      <c r="H104">
        <f t="shared" si="6"/>
        <v>870.96358995607341</v>
      </c>
      <c r="I104">
        <f t="shared" si="7"/>
        <v>8709.6358995607334</v>
      </c>
      <c r="J104">
        <f t="shared" si="8"/>
        <v>87096.358995607341</v>
      </c>
      <c r="N104">
        <v>87.096358995607346</v>
      </c>
      <c r="O104">
        <f>20*LOG('Type 2 Op-Amp'!$C$12*(SQRT(1+('Type 2 Op-Amp'!$F$20/N104)^2))/(SQRT(1+(N104/'Type 2 Op-Amp'!$F$21)^2)))</f>
        <v>50.58987867945752</v>
      </c>
      <c r="P104">
        <f>(PI()-ATAN('Type 2 Op-Amp'!$F$20/N104)-ATAN(N104/'Type 2 Op-Amp'!$F$21))*180/PI()</f>
        <v>92.235066918402126</v>
      </c>
    </row>
    <row r="105" spans="6:16" x14ac:dyDescent="0.25">
      <c r="F105">
        <f t="shared" si="9"/>
        <v>95</v>
      </c>
      <c r="G105">
        <f t="shared" si="5"/>
        <v>89.125093813373795</v>
      </c>
      <c r="H105">
        <f t="shared" si="6"/>
        <v>891.25093813373792</v>
      </c>
      <c r="I105">
        <f t="shared" si="7"/>
        <v>8912.5093813373787</v>
      </c>
      <c r="J105">
        <f t="shared" si="8"/>
        <v>89125.093813373795</v>
      </c>
      <c r="N105">
        <v>89.125093813373795</v>
      </c>
      <c r="O105">
        <f>20*LOG('Type 2 Op-Amp'!$C$12*(SQRT(1+('Type 2 Op-Amp'!$F$20/N105)^2))/(SQRT(1+(N105/'Type 2 Op-Amp'!$F$21)^2)))</f>
        <v>50.39029588709306</v>
      </c>
      <c r="P105">
        <f>(PI()-ATAN('Type 2 Op-Amp'!$F$20/N105)-ATAN(N105/'Type 2 Op-Amp'!$F$21))*180/PI()</f>
        <v>92.287040998175172</v>
      </c>
    </row>
    <row r="106" spans="6:16" x14ac:dyDescent="0.25">
      <c r="F106">
        <f t="shared" si="9"/>
        <v>96</v>
      </c>
      <c r="G106">
        <f t="shared" si="5"/>
        <v>91.201083935590191</v>
      </c>
      <c r="H106">
        <f t="shared" si="6"/>
        <v>912.01083935590179</v>
      </c>
      <c r="I106">
        <f t="shared" si="7"/>
        <v>9120.1083935590177</v>
      </c>
      <c r="J106">
        <f t="shared" si="8"/>
        <v>91201.083935590184</v>
      </c>
      <c r="N106">
        <v>91.201083935590191</v>
      </c>
      <c r="O106">
        <f>20*LOG('Type 2 Op-Amp'!$C$12*(SQRT(1+('Type 2 Op-Amp'!$F$20/N106)^2))/(SQRT(1+(N106/'Type 2 Op-Amp'!$F$21)^2)))</f>
        <v>50.190732712306698</v>
      </c>
      <c r="P106">
        <f>(PI()-ATAN('Type 2 Op-Amp'!$F$20/N106)-ATAN(N106/'Type 2 Op-Amp'!$F$21))*180/PI()</f>
        <v>92.340219476270192</v>
      </c>
    </row>
    <row r="107" spans="6:16" x14ac:dyDescent="0.25">
      <c r="F107">
        <f t="shared" si="9"/>
        <v>97</v>
      </c>
      <c r="G107">
        <f t="shared" si="5"/>
        <v>93.325430079698307</v>
      </c>
      <c r="H107">
        <f t="shared" si="6"/>
        <v>933.25430079698299</v>
      </c>
      <c r="I107">
        <f t="shared" si="7"/>
        <v>9332.5430079698308</v>
      </c>
      <c r="J107">
        <f t="shared" si="8"/>
        <v>93325.430079698301</v>
      </c>
      <c r="N107">
        <v>93.325430079698307</v>
      </c>
      <c r="O107">
        <f>20*LOG('Type 2 Op-Amp'!$C$12*(SQRT(1+('Type 2 Op-Amp'!$F$20/N107)^2))/(SQRT(1+(N107/'Type 2 Op-Amp'!$F$21)^2)))</f>
        <v>49.991190075333151</v>
      </c>
      <c r="P107">
        <f>(PI()-ATAN('Type 2 Op-Amp'!$F$20/N107)-ATAN(N107/'Type 2 Op-Amp'!$F$21))*180/PI()</f>
        <v>92.394629962288732</v>
      </c>
    </row>
    <row r="108" spans="6:16" x14ac:dyDescent="0.25">
      <c r="F108">
        <f t="shared" si="9"/>
        <v>98</v>
      </c>
      <c r="G108">
        <f t="shared" si="5"/>
        <v>95.499258602142746</v>
      </c>
      <c r="H108">
        <f t="shared" si="6"/>
        <v>954.99258602142754</v>
      </c>
      <c r="I108">
        <f t="shared" si="7"/>
        <v>9549.9258602142745</v>
      </c>
      <c r="J108">
        <f t="shared" si="8"/>
        <v>95499.258602142756</v>
      </c>
      <c r="N108">
        <v>95.499258602142746</v>
      </c>
      <c r="O108">
        <f>20*LOG('Type 2 Op-Amp'!$C$12*(SQRT(1+('Type 2 Op-Amp'!$F$20/N108)^2))/(SQRT(1+(N108/'Type 2 Op-Amp'!$F$21)^2)))</f>
        <v>49.791668939361784</v>
      </c>
      <c r="P108">
        <f>(PI()-ATAN('Type 2 Op-Amp'!$F$20/N108)-ATAN(N108/'Type 2 Op-Amp'!$F$21))*180/PI()</f>
        <v>92.45030067732435</v>
      </c>
    </row>
    <row r="109" spans="6:16" x14ac:dyDescent="0.25">
      <c r="F109">
        <f t="shared" si="9"/>
        <v>99</v>
      </c>
      <c r="G109">
        <f t="shared" si="5"/>
        <v>97.7237220955802</v>
      </c>
      <c r="H109">
        <f t="shared" si="6"/>
        <v>977.23722095580194</v>
      </c>
      <c r="I109">
        <f t="shared" si="7"/>
        <v>9772.3722095580197</v>
      </c>
      <c r="J109">
        <f t="shared" si="8"/>
        <v>97723.722095580189</v>
      </c>
      <c r="N109">
        <v>97.7237220955802</v>
      </c>
      <c r="O109">
        <f>20*LOG('Type 2 Op-Amp'!$C$12*(SQRT(1+('Type 2 Op-Amp'!$F$20/N109)^2))/(SQRT(1+(N109/'Type 2 Op-Amp'!$F$21)^2)))</f>
        <v>49.59217031252129</v>
      </c>
      <c r="P109">
        <f>(PI()-ATAN('Type 2 Op-Amp'!$F$20/N109)-ATAN(N109/'Type 2 Op-Amp'!$F$21))*180/PI()</f>
        <v>92.507260465964777</v>
      </c>
    </row>
    <row r="110" spans="6:16" x14ac:dyDescent="0.25">
      <c r="N110">
        <v>100</v>
      </c>
      <c r="O110">
        <f>20*LOG('Type 2 Op-Amp'!$C$12*(SQRT(1+('Type 2 Op-Amp'!$F$20/N110)^2))/(SQRT(1+(N110/'Type 2 Op-Amp'!$F$21)^2)))</f>
        <v>49.392695249953874</v>
      </c>
      <c r="P110">
        <f>(PI()-ATAN('Type 2 Op-Amp'!$F$20/N110)-ATAN(N110/'Type 2 Op-Amp'!$F$21))*180/PI()</f>
        <v>92.565538808416605</v>
      </c>
    </row>
    <row r="111" spans="6:16" x14ac:dyDescent="0.25">
      <c r="N111">
        <v>102.32929922807541</v>
      </c>
      <c r="O111">
        <f>20*LOG('Type 2 Op-Amp'!$C$12*(SQRT(1+('Type 2 Op-Amp'!$F$20/N111)^2))/(SQRT(1+(N111/'Type 2 Op-Amp'!$F$21)^2)))</f>
        <v>49.193244855983551</v>
      </c>
      <c r="P111">
        <f>(PI()-ATAN('Type 2 Op-Amp'!$F$20/N111)-ATAN(N111/'Type 2 Op-Amp'!$F$21))*180/PI()</f>
        <v>92.62516583274288</v>
      </c>
    </row>
    <row r="112" spans="6:16" x14ac:dyDescent="0.25">
      <c r="N112">
        <v>104.71285480508993</v>
      </c>
      <c r="O112">
        <f>20*LOG('Type 2 Op-Amp'!$C$12*(SQRT(1+('Type 2 Op-Amp'!$F$20/N112)^2))/(SQRT(1+(N112/'Type 2 Op-Amp'!$F$21)^2)))</f>
        <v>48.99382028638118</v>
      </c>
      <c r="P112">
        <f>(PI()-ATAN('Type 2 Op-Amp'!$F$20/N112)-ATAN(N112/'Type 2 Op-Amp'!$F$21))*180/PI()</f>
        <v>92.686172327205711</v>
      </c>
    </row>
    <row r="113" spans="14:16" x14ac:dyDescent="0.25">
      <c r="N113">
        <v>107.15193052376063</v>
      </c>
      <c r="O113">
        <f>20*LOG('Type 2 Op-Amp'!$C$12*(SQRT(1+('Type 2 Op-Amp'!$F$20/N113)^2))/(SQRT(1+(N113/'Type 2 Op-Amp'!$F$21)^2)))</f>
        <v>48.794422750732096</v>
      </c>
      <c r="P113">
        <f>(PI()-ATAN('Type 2 Op-Amp'!$F$20/N113)-ATAN(N113/'Type 2 Op-Amp'!$F$21))*180/PI()</f>
        <v>92.748589752703111</v>
      </c>
    </row>
    <row r="114" spans="14:16" x14ac:dyDescent="0.25">
      <c r="N114">
        <v>109.64781961431846</v>
      </c>
      <c r="O114">
        <f>20*LOG('Type 2 Op-Amp'!$C$12*(SQRT(1+('Type 2 Op-Amp'!$F$20/N114)^2))/(SQRT(1+(N114/'Type 2 Op-Amp'!$F$21)^2)))</f>
        <v>48.595053514909416</v>
      </c>
      <c r="P114">
        <f>(PI()-ATAN('Type 2 Op-Amp'!$F$20/N114)-ATAN(N114/'Type 2 Op-Amp'!$F$21))*180/PI()</f>
        <v>92.812450255289036</v>
      </c>
    </row>
    <row r="115" spans="14:16" x14ac:dyDescent="0.25">
      <c r="N115">
        <v>112.20184543019631</v>
      </c>
      <c r="O115">
        <f>20*LOG('Type 2 Op-Amp'!$C$12*(SQRT(1+('Type 2 Op-Amp'!$F$20/N115)^2))/(SQRT(1+(N115/'Type 2 Op-Amp'!$F$21)^2)))</f>
        <v>48.39571390365802</v>
      </c>
      <c r="P115">
        <f>(PI()-ATAN('Type 2 Op-Amp'!$F$20/N115)-ATAN(N115/'Type 2 Op-Amp'!$F$21))*180/PI()</f>
        <v>92.877786678764565</v>
      </c>
    </row>
    <row r="116" spans="14:16" x14ac:dyDescent="0.25">
      <c r="N116">
        <v>114.81536214968821</v>
      </c>
      <c r="O116">
        <f>20*LOG('Type 2 Op-Amp'!$C$12*(SQRT(1+('Type 2 Op-Amp'!$F$20/N116)^2))/(SQRT(1+(N116/'Type 2 Op-Amp'!$F$21)^2)))</f>
        <v>48.196405303293758</v>
      </c>
      <c r="P116">
        <f>(PI()-ATAN('Type 2 Op-Amp'!$F$20/N116)-ATAN(N116/'Type 2 Op-Amp'!$F$21))*180/PI()</f>
        <v>92.944632577325962</v>
      </c>
    </row>
    <row r="117" spans="14:16" x14ac:dyDescent="0.25">
      <c r="N117">
        <v>117.48975549395288</v>
      </c>
      <c r="O117">
        <f>20*LOG('Type 2 Op-Amp'!$C$12*(SQRT(1+('Type 2 Op-Amp'!$F$20/N117)^2))/(SQRT(1+(N117/'Type 2 Op-Amp'!$F$21)^2)))</f>
        <v>47.99712916452264</v>
      </c>
      <c r="P117">
        <f>(PI()-ATAN('Type 2 Op-Amp'!$F$20/N117)-ATAN(N117/'Type 2 Op-Amp'!$F$21))*180/PI()</f>
        <v>93.013022228255551</v>
      </c>
    </row>
    <row r="118" spans="14:16" x14ac:dyDescent="0.25">
      <c r="N118">
        <v>120.22644346174121</v>
      </c>
      <c r="O118">
        <f>20*LOG('Type 2 Op-Amp'!$C$12*(SQRT(1+('Type 2 Op-Amp'!$F$20/N118)^2))/(SQRT(1+(N118/'Type 2 Op-Amp'!$F$21)^2)))</f>
        <v>47.79788700538505</v>
      </c>
      <c r="P118">
        <f>(PI()-ATAN('Type 2 Op-Amp'!$F$20/N118)-ATAN(N118/'Type 2 Op-Amp'!$F$21))*180/PI()</f>
        <v>93.082990644637974</v>
      </c>
    </row>
    <row r="119" spans="14:16" x14ac:dyDescent="0.25">
      <c r="N119">
        <v>123.02687708123807</v>
      </c>
      <c r="O119">
        <f>20*LOG('Type 2 Op-Amp'!$C$12*(SQRT(1+('Type 2 Op-Amp'!$F$20/N119)^2))/(SQRT(1+(N119/'Type 2 Op-Amp'!$F$21)^2)))</f>
        <v>47.598680414330126</v>
      </c>
      <c r="P119">
        <f>(PI()-ATAN('Type 2 Op-Amp'!$F$20/N119)-ATAN(N119/'Type 2 Op-Amp'!$F$21))*180/PI()</f>
        <v>93.154573588084915</v>
      </c>
    </row>
    <row r="120" spans="14:16" x14ac:dyDescent="0.25">
      <c r="N120">
        <v>125.89254117941661</v>
      </c>
      <c r="O120">
        <f>20*LOG('Type 2 Op-Amp'!$C$12*(SQRT(1+('Type 2 Op-Amp'!$F$20/N120)^2))/(SQRT(1+(N120/'Type 2 Op-Amp'!$F$21)^2)))</f>
        <v>47.399511053425591</v>
      </c>
      <c r="P120">
        <f>(PI()-ATAN('Type 2 Op-Amp'!$F$20/N120)-ATAN(N120/'Type 2 Op-Amp'!$F$21))*180/PI()</f>
        <v>93.227807581448005</v>
      </c>
    </row>
    <row r="121" spans="14:16" x14ac:dyDescent="0.25">
      <c r="N121">
        <v>128.82495516931328</v>
      </c>
      <c r="O121">
        <f>20*LOG('Type 2 Op-Amp'!$C$12*(SQRT(1+('Type 2 Op-Amp'!$F$20/N121)^2))/(SQRT(1+(N121/'Type 2 Op-Amp'!$F$21)^2)))</f>
        <v>47.200380661708508</v>
      </c>
      <c r="P121">
        <f>(PI()-ATAN('Type 2 Op-Amp'!$F$20/N121)-ATAN(N121/'Type 2 Op-Amp'!$F$21))*180/PI()</f>
        <v>93.302729921498624</v>
      </c>
    </row>
    <row r="122" spans="14:16" x14ac:dyDescent="0.25">
      <c r="N122">
        <v>131.82567385564056</v>
      </c>
      <c r="O122">
        <f>20*LOG('Type 2 Op-Amp'!$C$12*(SQRT(1+('Type 2 Op-Amp'!$F$20/N122)^2))/(SQRT(1+(N122/'Type 2 Op-Amp'!$F$21)^2)))</f>
        <v>47.001291058682725</v>
      </c>
      <c r="P122">
        <f>(PI()-ATAN('Type 2 Op-Amp'!$F$20/N122)-ATAN(N122/'Type 2 Op-Amp'!$F$21))*180/PI()</f>
        <v>93.379378691551821</v>
      </c>
    </row>
    <row r="123" spans="14:16" x14ac:dyDescent="0.25">
      <c r="N123">
        <v>134.89628825916523</v>
      </c>
      <c r="O123">
        <f>20*LOG('Type 2 Op-Amp'!$C$12*(SQRT(1+('Type 2 Op-Amp'!$F$20/N123)^2))/(SQRT(1+(N123/'Type 2 Op-Amp'!$F$21)^2)))</f>
        <v>46.802244147968764</v>
      </c>
      <c r="P123">
        <f>(PI()-ATAN('Type 2 Op-Amp'!$F$20/N123)-ATAN(N123/'Type 2 Op-Amp'!$F$21))*180/PI()</f>
        <v>93.45779277400824</v>
      </c>
    </row>
    <row r="124" spans="14:16" x14ac:dyDescent="0.25">
      <c r="N124">
        <v>138.03842646028832</v>
      </c>
      <c r="O124">
        <f>20*LOG('Type 2 Op-Amp'!$C$12*(SQRT(1+('Type 2 Op-Amp'!$F$20/N124)^2))/(SQRT(1+(N124/'Type 2 Op-Amp'!$F$21)^2)))</f>
        <v>46.6032419211122</v>
      </c>
      <c r="P124">
        <f>(PI()-ATAN('Type 2 Op-Amp'!$F$20/N124)-ATAN(N124/'Type 2 Op-Amp'!$F$21))*180/PI()</f>
        <v>93.538011862787499</v>
      </c>
    </row>
    <row r="125" spans="14:16" x14ac:dyDescent="0.25">
      <c r="N125">
        <v>141.25375446227523</v>
      </c>
      <c r="O125">
        <f>20*LOG('Type 2 Op-Amp'!$C$12*(SQRT(1+('Type 2 Op-Amp'!$F$20/N125)^2))/(SQRT(1+(N125/'Type 2 Op-Amp'!$F$21)^2)))</f>
        <v>46.404286461556758</v>
      </c>
      <c r="P125">
        <f>(PI()-ATAN('Type 2 Op-Amp'!$F$20/N125)-ATAN(N125/'Type 2 Op-Amp'!$F$21))*180/PI()</f>
        <v>93.620076475622511</v>
      </c>
    </row>
    <row r="126" spans="14:16" x14ac:dyDescent="0.25">
      <c r="N126">
        <v>144.54397707459253</v>
      </c>
      <c r="O126">
        <f>20*LOG('Type 2 Op-Amp'!$C$12*(SQRT(1+('Type 2 Op-Amp'!$F$20/N126)^2))/(SQRT(1+(N126/'Type 2 Op-Amp'!$F$21)^2)))</f>
        <v>46.205379948788462</v>
      </c>
      <c r="P126">
        <f>(PI()-ATAN('Type 2 Op-Amp'!$F$20/N126)-ATAN(N126/'Type 2 Op-Amp'!$F$21))*180/PI()</f>
        <v>93.704027966182878</v>
      </c>
    </row>
    <row r="127" spans="14:16" x14ac:dyDescent="0.25">
      <c r="N127">
        <v>147.91083881682053</v>
      </c>
      <c r="O127">
        <f>20*LOG('Type 2 Op-Amp'!$C$12*(SQRT(1+('Type 2 Op-Amp'!$F$20/N127)^2))/(SQRT(1+(N127/'Type 2 Op-Amp'!$F$21)^2)))</f>
        <v>46.006524662657426</v>
      </c>
      <c r="P127">
        <f>(PI()-ATAN('Type 2 Op-Amp'!$F$20/N127)-ATAN(N127/'Type 2 Op-Amp'!$F$21))*180/PI()</f>
        <v>93.789908535992609</v>
      </c>
    </row>
    <row r="128" spans="14:16" x14ac:dyDescent="0.25">
      <c r="N128">
        <v>151.35612484362056</v>
      </c>
      <c r="O128">
        <f>20*LOG('Type 2 Op-Amp'!$C$12*(SQRT(1+('Type 2 Op-Amp'!$F$20/N128)^2))/(SQRT(1+(N128/'Type 2 Op-Amp'!$F$21)^2)))</f>
        <v>45.807722987883906</v>
      </c>
      <c r="P128">
        <f>(PI()-ATAN('Type 2 Op-Amp'!$F$20/N128)-ATAN(N128/'Type 2 Op-Amp'!$F$21))*180/PI()</f>
        <v>93.877761246103972</v>
      </c>
    </row>
    <row r="129" spans="14:16" x14ac:dyDescent="0.25">
      <c r="N129">
        <v>154.88166189124789</v>
      </c>
      <c r="O129">
        <f>20*LOG('Type 2 Op-Amp'!$C$12*(SQRT(1+('Type 2 Op-Amp'!$F$20/N129)^2))/(SQRT(1+(N129/'Type 2 Op-Amp'!$F$21)^2)))</f>
        <v>45.60897741875565</v>
      </c>
      <c r="P129">
        <f>(PI()-ATAN('Type 2 Op-Amp'!$F$20/N129)-ATAN(N129/'Type 2 Op-Amp'!$F$21))*180/PI()</f>
        <v>93.967630028487477</v>
      </c>
    </row>
    <row r="130" spans="14:16" x14ac:dyDescent="0.25">
      <c r="N130">
        <v>158.48931924611108</v>
      </c>
      <c r="O130">
        <f>20*LOG('Type 2 Op-Amp'!$C$12*(SQRT(1+('Type 2 Op-Amp'!$F$20/N130)^2))/(SQRT(1+(N130/'Type 2 Op-Amp'!$F$21)^2)))</f>
        <v>45.410290564023384</v>
      </c>
      <c r="P130">
        <f>(PI()-ATAN('Type 2 Op-Amp'!$F$20/N130)-ATAN(N130/'Type 2 Op-Amp'!$F$21))*180/PI()</f>
        <v>94.059559697093704</v>
      </c>
    </row>
    <row r="131" spans="14:16" x14ac:dyDescent="0.25">
      <c r="N131">
        <v>162.1810097358927</v>
      </c>
      <c r="O131">
        <f>20*LOG('Type 2 Op-Amp'!$C$12*(SQRT(1+('Type 2 Op-Amp'!$F$20/N131)^2))/(SQRT(1+(N131/'Type 2 Op-Amp'!$F$21)^2)))</f>
        <v>45.211665152001792</v>
      </c>
      <c r="P131">
        <f>(PI()-ATAN('Type 2 Op-Amp'!$F$20/N131)-ATAN(N131/'Type 2 Op-Amp'!$F$21))*180/PI()</f>
        <v>94.153595958539924</v>
      </c>
    </row>
    <row r="132" spans="14:16" x14ac:dyDescent="0.25">
      <c r="N132">
        <v>165.95869074375574</v>
      </c>
      <c r="O132">
        <f>20*LOG('Type 2 Op-Amp'!$C$12*(SQRT(1+('Type 2 Op-Amp'!$F$20/N132)^2))/(SQRT(1+(N132/'Type 2 Op-Amp'!$F$21)^2)))</f>
        <v>45.013104035883146</v>
      </c>
      <c r="P132">
        <f>(PI()-ATAN('Type 2 Op-Amp'!$F$20/N132)-ATAN(N132/'Type 2 Op-Amp'!$F$21))*180/PI()</f>
        <v>94.249785422370636</v>
      </c>
    </row>
    <row r="133" spans="14:16" x14ac:dyDescent="0.25">
      <c r="N133">
        <v>169.8243652461741</v>
      </c>
      <c r="O133">
        <f>20*LOG('Type 2 Op-Amp'!$C$12*(SQRT(1+('Type 2 Op-Amp'!$F$20/N133)^2))/(SQRT(1+(N133/'Type 2 Op-Amp'!$F$21)^2)))</f>
        <v>44.814610199271279</v>
      </c>
      <c r="P133">
        <f>(PI()-ATAN('Type 2 Op-Amp'!$F$20/N133)-ATAN(N133/'Type 2 Op-Amp'!$F$21))*180/PI()</f>
        <v>94.348175610837643</v>
      </c>
    </row>
    <row r="134" spans="14:16" x14ac:dyDescent="0.25">
      <c r="N134">
        <v>173.78008287493719</v>
      </c>
      <c r="O134">
        <f>20*LOG('Type 2 Op-Amp'!$C$12*(SQRT(1+('Type 2 Op-Amp'!$F$20/N134)^2))/(SQRT(1+(N134/'Type 2 Op-Amp'!$F$21)^2)))</f>
        <v>44.61618676194314</v>
      </c>
      <c r="P134">
        <f>(PI()-ATAN('Type 2 Op-Amp'!$F$20/N134)-ATAN(N134/'Type 2 Op-Amp'!$F$21))*180/PI()</f>
        <v>94.44881496814051</v>
      </c>
    </row>
    <row r="135" spans="14:16" x14ac:dyDescent="0.25">
      <c r="N135">
        <v>177.82794100389191</v>
      </c>
      <c r="O135">
        <f>20*LOG('Type 2 Op-Amp'!$C$12*(SQRT(1+('Type 2 Op-Amp'!$F$20/N135)^2))/(SQRT(1+(N135/'Type 2 Op-Amp'!$F$21)^2)))</f>
        <v>44.417836985845952</v>
      </c>
      <c r="P135">
        <f>(PI()-ATAN('Type 2 Op-Amp'!$F$20/N135)-ATAN(N135/'Type 2 Op-Amp'!$F$21))*180/PI()</f>
        <v>94.55175286906514</v>
      </c>
    </row>
    <row r="136" spans="14:16" x14ac:dyDescent="0.25">
      <c r="N136">
        <v>181.97008586099795</v>
      </c>
      <c r="O136">
        <f>20*LOG('Type 2 Op-Amp'!$C$12*(SQRT(1+('Type 2 Op-Amp'!$F$20/N136)^2))/(SQRT(1+(N136/'Type 2 Op-Amp'!$F$21)^2)))</f>
        <v>44.219564281337455</v>
      </c>
      <c r="P136">
        <f>(PI()-ATAN('Type 2 Op-Amp'!$F$20/N136)-ATAN(N136/'Type 2 Op-Amp'!$F$21))*180/PI()</f>
        <v>94.657039626952297</v>
      </c>
    </row>
    <row r="137" spans="14:16" x14ac:dyDescent="0.25">
      <c r="N137">
        <v>186.20871366628631</v>
      </c>
      <c r="O137">
        <f>20*LOG('Type 2 Op-Amp'!$C$12*(SQRT(1+('Type 2 Op-Amp'!$F$20/N137)^2))/(SQRT(1+(N137/'Type 2 Op-Amp'!$F$21)^2)))</f>
        <v>44.021372213677203</v>
      </c>
      <c r="P137">
        <f>(PI()-ATAN('Type 2 Op-Amp'!$F$20/N137)-ATAN(N137/'Type 2 Op-Amp'!$F$21))*180/PI()</f>
        <v>94.764726500924098</v>
      </c>
    </row>
    <row r="138" spans="14:16" x14ac:dyDescent="0.25">
      <c r="N138">
        <v>190.54607179632424</v>
      </c>
      <c r="O138">
        <f>20*LOG('Type 2 Op-Amp'!$C$12*(SQRT(1+('Type 2 Op-Amp'!$F$20/N138)^2))/(SQRT(1+(N138/'Type 2 Op-Amp'!$F$21)^2)))</f>
        <v>43.823264509776749</v>
      </c>
      <c r="P138">
        <f>(PI()-ATAN('Type 2 Op-Amp'!$F$20/N138)-ATAN(N138/'Type 2 Op-Amp'!$F$21))*180/PI()</f>
        <v>94.874865702291231</v>
      </c>
    </row>
    <row r="139" spans="14:16" x14ac:dyDescent="0.25">
      <c r="N139">
        <v>194.98445997580404</v>
      </c>
      <c r="O139">
        <f>20*LOG('Type 2 Op-Amp'!$C$12*(SQRT(1+('Type 2 Op-Amp'!$F$20/N139)^2))/(SQRT(1+(N139/'Type 2 Op-Amp'!$F$21)^2)))</f>
        <v>43.625245065216575</v>
      </c>
      <c r="P139">
        <f>(PI()-ATAN('Type 2 Op-Amp'!$F$20/N139)-ATAN(N139/'Type 2 Op-Amp'!$F$21))*180/PI()</f>
        <v>94.987510400057701</v>
      </c>
    </row>
    <row r="140" spans="14:16" x14ac:dyDescent="0.25">
      <c r="N140">
        <v>199.52623149688745</v>
      </c>
      <c r="O140">
        <f>20*LOG('Type 2 Op-Amp'!$C$12*(SQRT(1+('Type 2 Op-Amp'!$F$20/N140)^2))/(SQRT(1+(N140/'Type 2 Op-Amp'!$F$21)^2)))</f>
        <v>43.427317951537631</v>
      </c>
      <c r="P140">
        <f>(PI()-ATAN('Type 2 Op-Amp'!$F$20/N140)-ATAN(N140/'Type 2 Op-Amp'!$F$21))*180/PI()</f>
        <v>95.102714725435035</v>
      </c>
    </row>
    <row r="141" spans="14:16" x14ac:dyDescent="0.25">
      <c r="N141">
        <v>204.17379446695239</v>
      </c>
      <c r="O141">
        <f>20*LOG('Type 2 Op-Amp'!$C$12*(SQRT(1+('Type 2 Op-Amp'!$F$20/N141)^2))/(SQRT(1+(N141/'Type 2 Op-Amp'!$F$21)^2)))</f>
        <v>43.229487423815343</v>
      </c>
      <c r="P141">
        <f>(PI()-ATAN('Type 2 Op-Amp'!$F$20/N141)-ATAN(N141/'Type 2 Op-Amp'!$F$21))*180/PI()</f>
        <v>95.220533775271349</v>
      </c>
    </row>
    <row r="142" spans="14:16" x14ac:dyDescent="0.25">
      <c r="N142">
        <v>208.92961308540333</v>
      </c>
      <c r="O142">
        <f>20*LOG('Type 2 Op-Amp'!$C$12*(SQRT(1+('Type 2 Op-Amp'!$F$20/N142)^2))/(SQRT(1+(N142/'Type 2 Op-Amp'!$F$21)^2)))</f>
        <v>43.031757928523717</v>
      </c>
      <c r="P142">
        <f>(PI()-ATAN('Type 2 Op-Amp'!$F$20/N142)-ATAN(N142/'Type 2 Op-Amp'!$F$21))*180/PI()</f>
        <v>95.341023614294699</v>
      </c>
    </row>
    <row r="143" spans="14:16" x14ac:dyDescent="0.25">
      <c r="N143">
        <v>213.79620895022259</v>
      </c>
      <c r="O143">
        <f>20*LOG('Type 2 Op-Amp'!$C$12*(SQRT(1+('Type 2 Op-Amp'!$F$20/N143)^2))/(SQRT(1+(N143/'Type 2 Op-Amp'!$F$21)^2)))</f>
        <v>42.834134111697253</v>
      </c>
      <c r="P143">
        <f>(PI()-ATAN('Type 2 Op-Amp'!$F$20/N143)-ATAN(N143/'Type 2 Op-Amp'!$F$21))*180/PI()</f>
        <v>95.46424127606312</v>
      </c>
    </row>
    <row r="144" spans="14:16" x14ac:dyDescent="0.25">
      <c r="N144">
        <v>218.77616239495458</v>
      </c>
      <c r="O144">
        <f>20*LOG('Type 2 Op-Amp'!$C$12*(SQRT(1+('Type 2 Op-Amp'!$F$20/N144)^2))/(SQRT(1+(N144/'Type 2 Op-Amp'!$F$21)^2)))</f>
        <v>42.636620827398033</v>
      </c>
      <c r="P144">
        <f>(PI()-ATAN('Type 2 Op-Amp'!$F$20/N144)-ATAN(N144/'Type 2 Op-Amp'!$F$21))*180/PI()</f>
        <v>95.590244762507368</v>
      </c>
    </row>
    <row r="145" spans="14:16" x14ac:dyDescent="0.25">
      <c r="N145">
        <v>223.87211385683327</v>
      </c>
      <c r="O145">
        <f>20*LOG('Type 2 Op-Amp'!$C$12*(SQRT(1+('Type 2 Op-Amp'!$F$20/N145)^2))/(SQRT(1+(N145/'Type 2 Op-Amp'!$F$21)^2)))</f>
        <v>42.439223146495181</v>
      </c>
      <c r="P145">
        <f>(PI()-ATAN('Type 2 Op-Amp'!$F$20/N145)-ATAN(N145/'Type 2 Op-Amp'!$F$21))*180/PI()</f>
        <v>95.719093041944632</v>
      </c>
    </row>
    <row r="146" spans="14:16" x14ac:dyDescent="0.25">
      <c r="N146">
        <v>229.08676527677656</v>
      </c>
      <c r="O146">
        <f>20*LOG('Type 2 Op-Amp'!$C$12*(SQRT(1+('Type 2 Op-Amp'!$F$20/N146)^2))/(SQRT(1+(N146/'Type 2 Op-Amp'!$F$21)^2)))</f>
        <v>42.241946365763603</v>
      </c>
      <c r="P146">
        <f>(PI()-ATAN('Type 2 Op-Amp'!$F$20/N146)-ATAN(N146/'Type 2 Op-Amp'!$F$21))*180/PI()</f>
        <v>95.850846045434153</v>
      </c>
    </row>
    <row r="147" spans="14:16" x14ac:dyDescent="0.25">
      <c r="N147">
        <v>234.42288153199144</v>
      </c>
      <c r="O147">
        <f>20*LOG('Type 2 Op-Amp'!$C$12*(SQRT(1+('Type 2 Op-Amp'!$F$20/N147)^2))/(SQRT(1+(N147/'Type 2 Op-Amp'!$F$21)^2)))</f>
        <v>42.044796017308563</v>
      </c>
      <c r="P147">
        <f>(PI()-ATAN('Type 2 Op-Amp'!$F$20/N147)-ATAN(N147/'Type 2 Op-Amp'!$F$21))*180/PI()</f>
        <v>95.985564661337108</v>
      </c>
    </row>
    <row r="148" spans="14:16" x14ac:dyDescent="0.25">
      <c r="N148">
        <v>239.88329190194824</v>
      </c>
      <c r="O148">
        <f>20*LOG('Type 2 Op-Amp'!$C$12*(SQRT(1+('Type 2 Op-Amp'!$F$20/N148)^2))/(SQRT(1+(N148/'Type 2 Op-Amp'!$F$21)^2)))</f>
        <v>41.847777878322312</v>
      </c>
      <c r="P148">
        <f>(PI()-ATAN('Type 2 Op-Amp'!$F$20/N148)-ATAN(N148/'Type 2 Op-Amp'!$F$21))*180/PI()</f>
        <v>96.123310727935845</v>
      </c>
    </row>
    <row r="149" spans="14:16" x14ac:dyDescent="0.25">
      <c r="N149">
        <v>245.47089156850217</v>
      </c>
      <c r="O149">
        <f>20*LOG('Type 2 Op-Amp'!$C$12*(SQRT(1+('Type 2 Op-Amp'!$F$20/N149)^2))/(SQRT(1+(N149/'Type 2 Op-Amp'!$F$21)^2)))</f>
        <v>41.650897981178275</v>
      </c>
      <c r="P149">
        <f>(PI()-ATAN('Type 2 Op-Amp'!$F$20/N149)-ATAN(N149/'Type 2 Op-Amp'!$F$21))*180/PI()</f>
        <v>96.264147023957761</v>
      </c>
    </row>
    <row r="150" spans="14:16" x14ac:dyDescent="0.25">
      <c r="N150">
        <v>251.18864315095712</v>
      </c>
      <c r="O150">
        <f>20*LOG('Type 2 Op-Amp'!$C$12*(SQRT(1+('Type 2 Op-Amp'!$F$20/N150)^2))/(SQRT(1+(N150/'Type 2 Op-Amp'!$F$21)^2)))</f>
        <v>41.454162623867965</v>
      </c>
      <c r="P150">
        <f>(PI()-ATAN('Type 2 Op-Amp'!$F$20/N150)-ATAN(N150/'Type 2 Op-Amp'!$F$21))*180/PI()</f>
        <v>96.408137256840746</v>
      </c>
    </row>
    <row r="151" spans="14:16" x14ac:dyDescent="0.25">
      <c r="N151">
        <v>257.03957827688544</v>
      </c>
      <c r="O151">
        <f>20*LOG('Type 2 Op-Amp'!$C$12*(SQRT(1+('Type 2 Op-Amp'!$F$20/N151)^2))/(SQRT(1+(N151/'Type 2 Op-Amp'!$F$21)^2)))</f>
        <v>41.257578380784892</v>
      </c>
      <c r="P151">
        <f>(PI()-ATAN('Type 2 Op-Amp'!$F$20/N151)-ATAN(N151/'Type 2 Op-Amp'!$F$21))*180/PI()</f>
        <v>96.555346048567415</v>
      </c>
    </row>
    <row r="152" spans="14:16" x14ac:dyDescent="0.25">
      <c r="N152">
        <v>263.0267991895372</v>
      </c>
      <c r="O152">
        <f>20*LOG('Type 2 Op-Amp'!$C$12*(SQRT(1+('Type 2 Op-Amp'!$F$20/N152)^2))/(SQRT(1+(N152/'Type 2 Op-Amp'!$F$21)^2)))</f>
        <v>41.061152113859251</v>
      </c>
      <c r="P152">
        <f>(PI()-ATAN('Type 2 Op-Amp'!$F$20/N152)-ATAN(N152/'Type 2 Op-Amp'!$F$21))*180/PI()</f>
        <v>96.705838918885945</v>
      </c>
    </row>
    <row r="153" spans="14:16" x14ac:dyDescent="0.25">
      <c r="N153">
        <v>269.15348039269054</v>
      </c>
      <c r="O153">
        <f>20*LOG('Type 2 Op-Amp'!$C$12*(SQRT(1+('Type 2 Op-Amp'!$F$20/N153)^2))/(SQRT(1+(N153/'Type 2 Op-Amp'!$F$21)^2)))</f>
        <v>40.864890984045836</v>
      </c>
      <c r="P153">
        <f>(PI()-ATAN('Type 2 Op-Amp'!$F$20/N153)-ATAN(N153/'Type 2 Op-Amp'!$F$21))*180/PI()</f>
        <v>96.859682265724828</v>
      </c>
    </row>
    <row r="154" spans="14:16" x14ac:dyDescent="0.25">
      <c r="N154">
        <v>275.42287033381558</v>
      </c>
      <c r="O154">
        <f>20*LOG('Type 2 Op-Amp'!$C$12*(SQRT(1+('Type 2 Op-Amp'!$F$20/N154)^2))/(SQRT(1+(N154/'Type 2 Op-Amp'!$F$21)^2)))</f>
        <v>40.66880246316714</v>
      </c>
      <c r="P154">
        <f>(PI()-ATAN('Type 2 Op-Amp'!$F$20/N154)-ATAN(N154/'Type 2 Op-Amp'!$F$21))*180/PI()</f>
        <v>97.016943342598935</v>
      </c>
    </row>
    <row r="155" spans="14:16" x14ac:dyDescent="0.25">
      <c r="N155">
        <v>281.83829312644428</v>
      </c>
      <c r="O155">
        <f>20*LOG('Type 2 Op-Amp'!$C$12*(SQRT(1+('Type 2 Op-Amp'!$F$20/N155)^2))/(SQRT(1+(N155/'Type 2 Op-Amp'!$F$21)^2)))</f>
        <v>40.472894346111971</v>
      </c>
      <c r="P155">
        <f>(PI()-ATAN('Type 2 Op-Amp'!$F$20/N155)-ATAN(N155/'Type 2 Op-Amp'!$F$21))*180/PI()</f>
        <v>97.177690232793594</v>
      </c>
    </row>
    <row r="156" spans="14:16" x14ac:dyDescent="0.25">
      <c r="N156">
        <v>288.40315031265942</v>
      </c>
      <c r="O156">
        <f>20*LOG('Type 2 Op-Amp'!$C$12*(SQRT(1+('Type 2 Op-Amp'!$F$20/N156)^2))/(SQRT(1+(N156/'Type 2 Op-Amp'!$F$21)^2)))</f>
        <v>40.277174763388928</v>
      </c>
      <c r="P156">
        <f>(PI()-ATAN('Type 2 Op-Amp'!$F$20/N156)-ATAN(N156/'Type 2 Op-Amp'!$F$21))*180/PI()</f>
        <v>97.341991820102251</v>
      </c>
    </row>
    <row r="157" spans="14:16" x14ac:dyDescent="0.25">
      <c r="N157">
        <v>295.12092266663734</v>
      </c>
      <c r="O157">
        <f>20*LOG('Type 2 Op-Amp'!$C$12*(SQRT(1+('Type 2 Op-Amp'!$F$20/N157)^2))/(SQRT(1+(N157/'Type 2 Op-Amp'!$F$21)^2)))</f>
        <v>40.081652194032685</v>
      </c>
      <c r="P157">
        <f>(PI()-ATAN('Type 2 Op-Amp'!$F$20/N157)-ATAN(N157/'Type 2 Op-Amp'!$F$21))*180/PI()</f>
        <v>97.509917755882142</v>
      </c>
    </row>
    <row r="158" spans="14:16" x14ac:dyDescent="0.25">
      <c r="N158">
        <v>301.99517204020032</v>
      </c>
      <c r="O158">
        <f>20*LOG('Type 2 Op-Amp'!$C$12*(SQRT(1+('Type 2 Op-Amp'!$F$20/N158)^2))/(SQRT(1+(N158/'Type 2 Op-Amp'!$F$21)^2)))</f>
        <v>39.886335478859024</v>
      </c>
      <c r="P158">
        <f>(PI()-ATAN('Type 2 Op-Amp'!$F$20/N158)-ATAN(N158/'Type 2 Op-Amp'!$F$21))*180/PI()</f>
        <v>97.681538422181973</v>
      </c>
    </row>
    <row r="159" spans="14:16" x14ac:dyDescent="0.25">
      <c r="N159">
        <v>309.02954325135772</v>
      </c>
      <c r="O159">
        <f>20*LOG('Type 2 Op-Amp'!$C$12*(SQRT(1+('Type 2 Op-Amp'!$F$20/N159)^2))/(SQRT(1+(N159/'Type 2 Op-Amp'!$F$21)^2)))</f>
        <v>39.691233834063276</v>
      </c>
      <c r="P159">
        <f>(PI()-ATAN('Type 2 Op-Amp'!$F$20/N159)-ATAN(N159/'Type 2 Op-Amp'!$F$21))*180/PI()</f>
        <v>97.856924890682706</v>
      </c>
    </row>
    <row r="160" spans="14:16" x14ac:dyDescent="0.25">
      <c r="N160">
        <v>316.22776601683654</v>
      </c>
      <c r="O160">
        <f>20*LOG('Type 2 Op-Amp'!$C$12*(SQRT(1+('Type 2 Op-Amp'!$F$20/N160)^2))/(SQRT(1+(N160/'Type 2 Op-Amp'!$F$21)^2)))</f>
        <v>39.49635686515456</v>
      </c>
      <c r="P160">
        <f>(PI()-ATAN('Type 2 Op-Amp'!$F$20/N160)-ATAN(N160/'Type 2 Op-Amp'!$F$21))*180/PI()</f>
        <v>98.03614887718274</v>
      </c>
    </row>
    <row r="161" spans="14:16" x14ac:dyDescent="0.25">
      <c r="N161">
        <v>323.59365692962683</v>
      </c>
      <c r="O161">
        <f>20*LOG('Type 2 Op-Amp'!$C$12*(SQRT(1+('Type 2 Op-Amp'!$F$20/N161)^2))/(SQRT(1+(N161/'Type 2 Op-Amp'!$F$21)^2)))</f>
        <v>39.301714581216046</v>
      </c>
      <c r="P161">
        <f>(PI()-ATAN('Type 2 Op-Amp'!$F$20/N161)-ATAN(N161/'Type 2 Op-Amp'!$F$21))*180/PI()</f>
        <v>98.219282691345441</v>
      </c>
    </row>
    <row r="162" spans="14:16" x14ac:dyDescent="0.25">
      <c r="N162">
        <v>331.13112148258955</v>
      </c>
      <c r="O162">
        <f>20*LOG('Type 2 Op-Amp'!$C$12*(SQRT(1+('Type 2 Op-Amp'!$F$20/N162)^2))/(SQRT(1+(N162/'Type 2 Op-Amp'!$F$21)^2)))</f>
        <v>39.107317409479187</v>
      </c>
      <c r="P162">
        <f>(PI()-ATAN('Type 2 Op-Amp'!$F$20/N162)-ATAN(N162/'Type 2 Op-Amp'!$F$21))*180/PI()</f>
        <v>98.406399181417854</v>
      </c>
    </row>
    <row r="163" spans="14:16" x14ac:dyDescent="0.25">
      <c r="N163">
        <v>338.84415613920095</v>
      </c>
      <c r="O163">
        <f>20*LOG('Type 2 Op-Amp'!$C$12*(SQRT(1+('Type 2 Op-Amp'!$F$20/N163)^2))/(SQRT(1+(N163/'Type 2 Op-Amp'!$F$21)^2)))</f>
        <v>38.913176210197108</v>
      </c>
      <c r="P163">
        <f>(PI()-ATAN('Type 2 Op-Amp'!$F$20/N163)-ATAN(N163/'Type 2 Op-Amp'!$F$21))*180/PI()</f>
        <v>98.59757167361542</v>
      </c>
    </row>
    <row r="164" spans="14:16" x14ac:dyDescent="0.25">
      <c r="N164">
        <v>346.73685045252995</v>
      </c>
      <c r="O164">
        <f>20*LOG('Type 2 Op-Amp'!$C$12*(SQRT(1+('Type 2 Op-Amp'!$F$20/N164)^2))/(SQRT(1+(N164/'Type 2 Op-Amp'!$F$21)^2)))</f>
        <v>38.719302291799657</v>
      </c>
      <c r="P164">
        <f>(PI()-ATAN('Type 2 Op-Amp'!$F$20/N164)-ATAN(N164/'Type 2 Op-Amp'!$F$21))*180/PI()</f>
        <v>98.792873905859423</v>
      </c>
    </row>
    <row r="165" spans="14:16" x14ac:dyDescent="0.25">
      <c r="N165">
        <v>354.81338923357373</v>
      </c>
      <c r="O165">
        <f>20*LOG('Type 2 Op-Amp'!$C$12*(SQRT(1+('Type 2 Op-Amp'!$F$20/N165)^2))/(SQRT(1+(N165/'Type 2 Op-Amp'!$F$21)^2)))</f>
        <v>38.525707426309175</v>
      </c>
      <c r="P165">
        <f>(PI()-ATAN('Type 2 Op-Amp'!$F$20/N165)-ATAN(N165/'Type 2 Op-Amp'!$F$21))*180/PI()</f>
        <v>98.99237995554067</v>
      </c>
    </row>
    <row r="166" spans="14:16" x14ac:dyDescent="0.25">
      <c r="N166">
        <v>363.07805477009953</v>
      </c>
      <c r="O166">
        <f>20*LOG('Type 2 Op-Amp'!$C$12*(SQRT(1+('Type 2 Op-Amp'!$F$20/N166)^2))/(SQRT(1+(N166/'Type 2 Op-Amp'!$F$21)^2)))</f>
        <v>38.332403864993026</v>
      </c>
      <c r="P166">
        <f>(PI()-ATAN('Type 2 Op-Amp'!$F$20/N166)-ATAN(N166/'Type 2 Op-Amp'!$F$21))*180/PI()</f>
        <v>99.196164160974533</v>
      </c>
    </row>
    <row r="167" spans="14:16" x14ac:dyDescent="0.25">
      <c r="N167">
        <v>371.53522909717071</v>
      </c>
      <c r="O167">
        <f>20*LOG('Type 2 Op-Amp'!$C$12*(SQRT(1+('Type 2 Op-Amp'!$F$20/N167)^2))/(SQRT(1+(N167/'Type 2 Op-Amp'!$F$21)^2)))</f>
        <v>38.139404354224936</v>
      </c>
      <c r="P167">
        <f>(PI()-ATAN('Type 2 Op-Amp'!$F$20/N167)-ATAN(N167/'Type 2 Op-Amp'!$F$21))*180/PI()</f>
        <v>99.404301036202668</v>
      </c>
    </row>
    <row r="168" spans="14:16" x14ac:dyDescent="0.25">
      <c r="N168">
        <v>380.18939632055924</v>
      </c>
      <c r="O168">
        <f>20*LOG('Type 2 Op-Amp'!$C$12*(SQRT(1+('Type 2 Op-Amp'!$F$20/N168)^2))/(SQRT(1+(N168/'Type 2 Op-Amp'!$F$21)^2)))</f>
        <v>37.946722151523353</v>
      </c>
      <c r="P168">
        <f>(PI()-ATAN('Type 2 Op-Amp'!$F$20/N168)-ATAN(N168/'Type 2 Op-Amp'!$F$21))*180/PI()</f>
        <v>99.616865178787194</v>
      </c>
    </row>
    <row r="169" spans="14:16" x14ac:dyDescent="0.25">
      <c r="N169">
        <v>389.04514499427859</v>
      </c>
      <c r="O169">
        <f>20*LOG('Type 2 Op-Amp'!$C$12*(SQRT(1+('Type 2 Op-Amp'!$F$20/N169)^2))/(SQRT(1+(N169/'Type 2 Op-Amp'!$F$21)^2)))</f>
        <v>37.754371041730749</v>
      </c>
      <c r="P169">
        <f>(PI()-ATAN('Type 2 Op-Amp'!$F$20/N169)-ATAN(N169/'Type 2 Op-Amp'!$F$21))*180/PI()</f>
        <v>99.833931170236895</v>
      </c>
    </row>
    <row r="170" spans="14:16" x14ac:dyDescent="0.25">
      <c r="N170">
        <v>398.10717055349511</v>
      </c>
      <c r="O170">
        <f>20*LOG('Type 2 Op-Amp'!$C$12*(SQRT(1+('Type 2 Op-Amp'!$F$20/N170)^2))/(SQRT(1+(N170/'Type 2 Op-Amp'!$F$21)^2)))</f>
        <v>37.56236535329306</v>
      </c>
      <c r="P170">
        <f>(PI()-ATAN('Type 2 Op-Amp'!$F$20/N170)-ATAN(N170/'Type 2 Op-Amp'!$F$21))*180/PI()</f>
        <v>100.05557346869706</v>
      </c>
    </row>
    <row r="171" spans="14:16" x14ac:dyDescent="0.25">
      <c r="N171">
        <v>407.38027780411051</v>
      </c>
      <c r="O171">
        <f>20*LOG('Type 2 Op-Amp'!$C$12*(SQRT(1+('Type 2 Op-Amp'!$F$20/N171)^2))/(SQRT(1+(N171/'Type 2 Op-Amp'!$F$21)^2)))</f>
        <v>37.370719974593612</v>
      </c>
      <c r="P171">
        <f>(PI()-ATAN('Type 2 Op-Amp'!$F$20/N171)-ATAN(N171/'Type 2 Op-Amp'!$F$21))*180/PI()</f>
        <v>100.28186629353125</v>
      </c>
    </row>
    <row r="172" spans="14:16" x14ac:dyDescent="0.25">
      <c r="N172">
        <v>416.86938347033305</v>
      </c>
      <c r="O172">
        <f>20*LOG('Type 2 Op-Amp'!$C$12*(SQRT(1+('Type 2 Op-Amp'!$F$20/N172)^2))/(SQRT(1+(N172/'Type 2 Op-Amp'!$F$21)^2)))</f>
        <v>37.179450370290724</v>
      </c>
      <c r="P172">
        <f>(PI()-ATAN('Type 2 Op-Amp'!$F$20/N172)-ATAN(N172/'Type 2 Op-Amp'!$F$21))*180/PI()</f>
        <v>100.5128835014178</v>
      </c>
    </row>
    <row r="173" spans="14:16" x14ac:dyDescent="0.25">
      <c r="N173">
        <v>426.57951880159032</v>
      </c>
      <c r="O173">
        <f>20*LOG('Type 2 Op-Amp'!$C$12*(SQRT(1+('Type 2 Op-Amp'!$F$20/N173)^2))/(SQRT(1+(N173/'Type 2 Op-Amp'!$F$21)^2)))</f>
        <v>36.988572597602165</v>
      </c>
      <c r="P173">
        <f>(PI()-ATAN('Type 2 Op-Amp'!$F$20/N173)-ATAN(N173/'Type 2 Op-Amp'!$F$21))*180/PI()</f>
        <v>100.7486984535845</v>
      </c>
    </row>
    <row r="174" spans="14:16" x14ac:dyDescent="0.25">
      <c r="N174">
        <v>436.51583224016343</v>
      </c>
      <c r="O174">
        <f>20*LOG('Type 2 Op-Amp'!$C$12*(SQRT(1+('Type 2 Op-Amp'!$F$20/N174)^2))/(SQRT(1+(N174/'Type 2 Op-Amp'!$F$21)^2)))</f>
        <v>36.798103322474148</v>
      </c>
      <c r="P174">
        <f>(PI()-ATAN('Type 2 Op-Amp'!$F$20/N174)-ATAN(N174/'Type 2 Op-Amp'!$F$21))*180/PI()</f>
        <v>100.98938387380385</v>
      </c>
    </row>
    <row r="175" spans="14:16" x14ac:dyDescent="0.25">
      <c r="N175">
        <v>446.68359215096052</v>
      </c>
      <c r="O175">
        <f>20*LOG('Type 2 Op-Amp'!$C$12*(SQRT(1+('Type 2 Op-Amp'!$F$20/N175)^2))/(SQRT(1+(N175/'Type 2 Op-Amp'!$F$21)^2)))</f>
        <v>36.608059835565982</v>
      </c>
      <c r="P175">
        <f>(PI()-ATAN('Type 2 Op-Amp'!$F$20/N175)-ATAN(N175/'Type 2 Op-Amp'!$F$21))*180/PI()</f>
        <v>101.2350116967758</v>
      </c>
    </row>
    <row r="176" spans="14:16" x14ac:dyDescent="0.25">
      <c r="N176">
        <v>457.08818961487231</v>
      </c>
      <c r="O176">
        <f>20*LOG('Type 2 Op-Amp'!$C$12*(SQRT(1+('Type 2 Op-Amp'!$F$20/N176)^2))/(SQRT(1+(N176/'Type 2 Op-Amp'!$F$21)^2)))</f>
        <v>36.418460067974785</v>
      </c>
      <c r="P176">
        <f>(PI()-ATAN('Type 2 Op-Amp'!$F$20/N176)-ATAN(N176/'Type 2 Op-Amp'!$F$21))*180/PI()</f>
        <v>101.48565290653013</v>
      </c>
    </row>
    <row r="177" spans="14:16" x14ac:dyDescent="0.25">
      <c r="N177">
        <v>467.7351412871954</v>
      </c>
      <c r="O177">
        <f>20*LOG('Type 2 Op-Amp'!$C$12*(SQRT(1+('Type 2 Op-Amp'!$F$20/N177)^2))/(SQRT(1+(N177/'Type 2 Op-Amp'!$F$21)^2)))</f>
        <v>36.22932260661797</v>
      </c>
      <c r="P177">
        <f>(PI()-ATAN('Type 2 Op-Amp'!$F$20/N177)-ATAN(N177/'Type 2 Op-Amp'!$F$21))*180/PI()</f>
        <v>101.74137736448994</v>
      </c>
    </row>
    <row r="178" spans="14:16" x14ac:dyDescent="0.25">
      <c r="N178">
        <v>478.63009232263539</v>
      </c>
      <c r="O178">
        <f>20*LOG('Type 2 Op-Amp'!$C$12*(SQRT(1+('Type 2 Op-Amp'!$F$20/N178)^2))/(SQRT(1+(N178/'Type 2 Op-Amp'!$F$21)^2)))</f>
        <v>36.040666709183618</v>
      </c>
      <c r="P178">
        <f>(PI()-ATAN('Type 2 Op-Amp'!$F$20/N178)-ATAN(N178/'Type 2 Op-Amp'!$F$21))*180/PI()</f>
        <v>102.00225362685053</v>
      </c>
    </row>
    <row r="179" spans="14:16" x14ac:dyDescent="0.25">
      <c r="N179">
        <v>489.77881936844324</v>
      </c>
      <c r="O179">
        <f>20*LOG('Type 2 Op-Amp'!$C$12*(SQRT(1+('Type 2 Op-Amp'!$F$20/N179)^2))/(SQRT(1+(N179/'Type 2 Op-Amp'!$F$21)^2)))</f>
        <v>35.852512318551554</v>
      </c>
      <c r="P179">
        <f>(PI()-ATAN('Type 2 Op-Amp'!$F$20/N179)-ATAN(N179/'Type 2 Op-Amp'!$F$21))*180/PI()</f>
        <v>102.26834875094499</v>
      </c>
    </row>
    <row r="180" spans="14:16" x14ac:dyDescent="0.25">
      <c r="N180">
        <v>501.18723362726911</v>
      </c>
      <c r="O180">
        <f>20*LOG('Type 2 Op-Amp'!$C$12*(SQRT(1+('Type 2 Op-Amp'!$F$20/N180)^2))/(SQRT(1+(N180/'Type 2 Op-Amp'!$F$21)^2)))</f>
        <v>35.664880076579792</v>
      </c>
      <c r="P180">
        <f>(PI()-ATAN('Type 2 Op-Amp'!$F$20/N180)-ATAN(N180/'Type 2 Op-Amp'!$F$21))*180/PI()</f>
        <v>102.53972809028774</v>
      </c>
    </row>
    <row r="181" spans="14:16" x14ac:dyDescent="0.25">
      <c r="N181">
        <v>512.86138399136155</v>
      </c>
      <c r="O181">
        <f>20*LOG('Type 2 Op-Amp'!$C$12*(SQRT(1+('Type 2 Op-Amp'!$F$20/N181)^2))/(SQRT(1+(N181/'Type 2 Op-Amp'!$F$21)^2)))</f>
        <v>35.477791337143124</v>
      </c>
      <c r="P181">
        <f>(PI()-ATAN('Type 2 Op-Amp'!$F$20/N181)-ATAN(N181/'Type 2 Op-Amp'!$F$21))*180/PI()</f>
        <v>102.81645507801396</v>
      </c>
    </row>
    <row r="182" spans="14:16" x14ac:dyDescent="0.25">
      <c r="N182">
        <v>524.80746024976918</v>
      </c>
      <c r="O182">
        <f>20*LOG('Type 2 Op-Amp'!$C$12*(SQRT(1+('Type 2 Op-Amp'!$F$20/N182)^2))/(SQRT(1+(N182/'Type 2 Op-Amp'!$F$21)^2)))</f>
        <v>35.291268178302346</v>
      </c>
      <c r="P182">
        <f>(PI()-ATAN('Type 2 Op-Amp'!$F$20/N182)-ATAN(N182/'Type 2 Op-Amp'!$F$21))*180/PI()</f>
        <v>103.09859099846331</v>
      </c>
    </row>
    <row r="183" spans="14:16" x14ac:dyDescent="0.25">
      <c r="N183">
        <v>537.03179637024925</v>
      </c>
      <c r="O183">
        <f>20*LOG('Type 2 Op-Amp'!$C$12*(SQRT(1+('Type 2 Op-Amp'!$F$20/N183)^2))/(SQRT(1+(N183/'Type 2 Op-Amp'!$F$21)^2)))</f>
        <v>35.105333413474028</v>
      </c>
      <c r="P183">
        <f>(PI()-ATAN('Type 2 Op-Amp'!$F$20/N183)-ATAN(N183/'Type 2 Op-Amp'!$F$21))*180/PI()</f>
        <v>103.38619474669245</v>
      </c>
    </row>
    <row r="184" spans="14:16" x14ac:dyDescent="0.25">
      <c r="N184">
        <v>549.54087385762091</v>
      </c>
      <c r="O184">
        <f>20*LOG('Type 2 Op-Amp'!$C$12*(SQRT(1+('Type 2 Op-Amp'!$F$20/N184)^2))/(SQRT(1+(N184/'Type 2 Op-Amp'!$F$21)^2)))</f>
        <v>34.920010601462252</v>
      </c>
      <c r="P184">
        <f>(PI()-ATAN('Type 2 Op-Amp'!$F$20/N184)-ATAN(N184/'Type 2 Op-Amp'!$F$21))*180/PI()</f>
        <v>103.67932257574411</v>
      </c>
    </row>
    <row r="185" spans="14:16" x14ac:dyDescent="0.25">
      <c r="N185">
        <v>562.34132519034529</v>
      </c>
      <c r="O185">
        <f>20*LOG('Type 2 Op-Amp'!$C$12*(SQRT(1+('Type 2 Op-Amp'!$F$20/N185)^2))/(SQRT(1+(N185/'Type 2 Op-Amp'!$F$21)^2)))</f>
        <v>34.735324055205339</v>
      </c>
      <c r="P185">
        <f>(PI()-ATAN('Type 2 Op-Amp'!$F$20/N185)-ATAN(N185/'Type 2 Op-Amp'!$F$21))*180/PI()</f>
        <v>103.9780278315485</v>
      </c>
    </row>
    <row r="186" spans="14:16" x14ac:dyDescent="0.25">
      <c r="N186">
        <v>575.43993733715297</v>
      </c>
      <c r="O186">
        <f>20*LOG('Type 2 Op-Amp'!$C$12*(SQRT(1+('Type 2 Op-Amp'!$F$20/N186)^2))/(SQRT(1+(N186/'Type 2 Op-Amp'!$F$21)^2)))</f>
        <v>34.551298849081881</v>
      </c>
      <c r="P186">
        <f>(PI()-ATAN('Type 2 Op-Amp'!$F$20/N186)-ATAN(N186/'Type 2 Op-Amp'!$F$21))*180/PI()</f>
        <v>104.28236067538971</v>
      </c>
    </row>
    <row r="187" spans="14:16" x14ac:dyDescent="0.25">
      <c r="N187">
        <v>588.84365535558493</v>
      </c>
      <c r="O187">
        <f>20*LOG('Type 2 Op-Amp'!$C$12*(SQRT(1+('Type 2 Op-Amp'!$F$20/N187)^2))/(SQRT(1+(N187/'Type 2 Op-Amp'!$F$21)^2)))</f>
        <v>34.367960824612098</v>
      </c>
      <c r="P187">
        <f>(PI()-ATAN('Type 2 Op-Amp'!$F$20/N187)-ATAN(N187/'Type 2 Op-Amp'!$F$21))*180/PI()</f>
        <v>104.59236779393161</v>
      </c>
    </row>
    <row r="188" spans="14:16" x14ac:dyDescent="0.25">
      <c r="N188">
        <v>602.55958607435355</v>
      </c>
      <c r="O188">
        <f>20*LOG('Type 2 Op-Amp'!$C$12*(SQRT(1+('Type 2 Op-Amp'!$F$20/N188)^2))/(SQRT(1+(N188/'Type 2 Op-Amp'!$F$21)^2)))</f>
        <v>34.185336594382612</v>
      </c>
      <c r="P188">
        <f>(PI()-ATAN('Type 2 Op-Amp'!$F$20/N188)-ATAN(N188/'Type 2 Op-Amp'!$F$21))*180/PI()</f>
        <v>104.90809209687001</v>
      </c>
    </row>
    <row r="189" spans="14:16" x14ac:dyDescent="0.25">
      <c r="N189">
        <v>616.59500186147773</v>
      </c>
      <c r="O189">
        <f>20*LOG('Type 2 Op-Amp'!$C$12*(SQRT(1+('Type 2 Op-Amp'!$F$20/N189)^2))/(SQRT(1+(N189/'Type 2 Op-Amp'!$F$21)^2)))</f>
        <v>34.003453544014832</v>
      </c>
      <c r="P189">
        <f>(PI()-ATAN('Type 2 Op-Amp'!$F$20/N189)-ATAN(N189/'Type 2 Op-Amp'!$F$21))*180/PI()</f>
        <v>105.22957240235529</v>
      </c>
    </row>
    <row r="190" spans="14:16" x14ac:dyDescent="0.25">
      <c r="N190">
        <v>630.95734448018868</v>
      </c>
      <c r="O190">
        <f>20*LOG('Type 2 Op-Amp'!$C$12*(SQRT(1+('Type 2 Op-Amp'!$F$20/N190)^2))/(SQRT(1+(N190/'Type 2 Op-Amp'!$F$21)^2)))</f>
        <v>33.822339831989908</v>
      </c>
      <c r="P190">
        <f>(PI()-ATAN('Type 2 Op-Amp'!$F$20/N190)-ATAN(N190/'Type 2 Op-Amp'!$F$21))*180/PI()</f>
        <v>105.5568431104178</v>
      </c>
    </row>
    <row r="191" spans="14:16" x14ac:dyDescent="0.25">
      <c r="N191">
        <v>645.65422903465083</v>
      </c>
      <c r="O191">
        <f>20*LOG('Type 2 Op-Amp'!$C$12*(SQRT(1+('Type 2 Op-Amp'!$F$20/N191)^2))/(SQRT(1+(N191/'Type 2 Op-Amp'!$F$21)^2)))</f>
        <v>33.642024387136757</v>
      </c>
      <c r="P191">
        <f>(PI()-ATAN('Type 2 Op-Amp'!$F$20/N191)-ATAN(N191/'Type 2 Op-Amp'!$F$21))*180/PI()</f>
        <v>105.88993386472319</v>
      </c>
    </row>
    <row r="192" spans="14:16" x14ac:dyDescent="0.25">
      <c r="N192">
        <v>660.69344800759109</v>
      </c>
      <c r="O192">
        <f>20*LOG('Type 2 Op-Amp'!$C$12*(SQRT(1+('Type 2 Op-Amp'!$F$20/N192)^2))/(SQRT(1+(N192/'Type 2 Op-Amp'!$F$21)^2)))</f>
        <v>33.462536903583803</v>
      </c>
      <c r="P192">
        <f>(PI()-ATAN('Type 2 Op-Amp'!$F$20/N192)-ATAN(N192/'Type 2 Op-Amp'!$F$21))*180/PI()</f>
        <v>106.22886920308966</v>
      </c>
    </row>
    <row r="193" spans="14:16" x14ac:dyDescent="0.25">
      <c r="N193">
        <v>676.08297539197679</v>
      </c>
      <c r="O193">
        <f>20*LOG('Type 2 Op-Amp'!$C$12*(SQRT(1+('Type 2 Op-Amp'!$F$20/N193)^2))/(SQRT(1+(N193/'Type 2 Op-Amp'!$F$21)^2)))</f>
        <v>33.28390783297025</v>
      </c>
      <c r="P193">
        <f>(PI()-ATAN('Type 2 Op-Amp'!$F$20/N193)-ATAN(N193/'Type 2 Op-Amp'!$F$21))*180/PI()</f>
        <v>106.57366819731128</v>
      </c>
    </row>
    <row r="194" spans="14:16" x14ac:dyDescent="0.25">
      <c r="N194">
        <v>691.83097091893126</v>
      </c>
      <c r="O194">
        <f>20*LOG('Type 2 Op-Amp'!$C$12*(SQRT(1+('Type 2 Op-Amp'!$F$20/N194)^2))/(SQRT(1+(N194/'Type 2 Op-Amp'!$F$21)^2)))</f>
        <v>33.106168373708911</v>
      </c>
      <c r="P194">
        <f>(PI()-ATAN('Type 2 Op-Amp'!$F$20/N194)-ATAN(N194/'Type 2 Op-Amp'!$F$21))*180/PI()</f>
        <v>106.92434408295398</v>
      </c>
    </row>
    <row r="195" spans="14:16" x14ac:dyDescent="0.25">
      <c r="N195">
        <v>707.94578438413259</v>
      </c>
      <c r="O195">
        <f>20*LOG('Type 2 Op-Amp'!$C$12*(SQRT(1+('Type 2 Op-Amp'!$F$20/N195)^2))/(SQRT(1+(N195/'Type 2 Op-Amp'!$F$21)^2)))</f>
        <v>32.929350457090528</v>
      </c>
      <c r="P195">
        <f>(PI()-ATAN('Type 2 Op-Amp'!$F$20/N195)-ATAN(N195/'Type 2 Op-Amp'!$F$21))*180/PI()</f>
        <v>107.28090387992006</v>
      </c>
    </row>
    <row r="196" spans="14:16" x14ac:dyDescent="0.25">
      <c r="N196">
        <v>724.43596007498434</v>
      </c>
      <c r="O196">
        <f>20*LOG('Type 2 Op-Amp'!$C$12*(SQRT(1+('Type 2 Op-Amp'!$F$20/N196)^2))/(SQRT(1+(N196/'Type 2 Op-Amp'!$F$21)^2)))</f>
        <v>32.753486730018395</v>
      </c>
      <c r="P196">
        <f>(PI()-ATAN('Type 2 Op-Amp'!$F$20/N196)-ATAN(N196/'Type 2 Op-Amp'!$F$21))*180/PI()</f>
        <v>107.64334800471522</v>
      </c>
    </row>
    <row r="197" spans="14:16" x14ac:dyDescent="0.25">
      <c r="N197">
        <v>741.3102413009118</v>
      </c>
      <c r="O197">
        <f>20*LOG('Type 2 Op-Amp'!$C$12*(SQRT(1+('Type 2 Op-Amp'!$F$20/N197)^2))/(SQRT(1+(N197/'Type 2 Op-Amp'!$F$21)^2)))</f>
        <v>32.578610534163182</v>
      </c>
      <c r="P197">
        <f>(PI()-ATAN('Type 2 Op-Amp'!$F$20/N197)-ATAN(N197/'Type 2 Op-Amp'!$F$21))*180/PI()</f>
        <v>108.01166987549811</v>
      </c>
    </row>
    <row r="198" spans="14:16" x14ac:dyDescent="0.25">
      <c r="N198">
        <v>758.57757502917775</v>
      </c>
      <c r="O198">
        <f>20*LOG('Type 2 Op-Amp'!$C$12*(SQRT(1+('Type 2 Op-Amp'!$F$20/N198)^2))/(SQRT(1+(N198/'Type 2 Op-Amp'!$F$21)^2)))</f>
        <v>32.404755881330665</v>
      </c>
      <c r="P198">
        <f>(PI()-ATAN('Type 2 Op-Amp'!$F$20/N198)-ATAN(N198/'Type 2 Op-Amp'!$F$21))*180/PI()</f>
        <v>108.38585551114451</v>
      </c>
    </row>
    <row r="199" spans="14:16" x14ac:dyDescent="0.25">
      <c r="N199">
        <v>776.24711662868572</v>
      </c>
      <c r="O199">
        <f>20*LOG('Type 2 Op-Amp'!$C$12*(SQRT(1+('Type 2 Op-Amp'!$F$20/N199)^2))/(SQRT(1+(N199/'Type 2 Op-Amp'!$F$21)^2)))</f>
        <v>32.231957424840147</v>
      </c>
      <c r="P199">
        <f>(PI()-ATAN('Type 2 Op-Amp'!$F$20/N199)-ATAN(N199/'Type 2 Op-Amp'!$F$21))*180/PI()</f>
        <v>108.76588312571714</v>
      </c>
    </row>
    <row r="200" spans="14:16" x14ac:dyDescent="0.25">
      <c r="N200">
        <v>794.32823472427515</v>
      </c>
      <c r="O200">
        <f>20*LOG('Type 2 Op-Amp'!$C$12*(SQRT(1+('Type 2 Op-Amp'!$F$20/N200)^2))/(SQRT(1+(N200/'Type 2 Op-Amp'!$F$21)^2)))</f>
        <v>32.060250426718639</v>
      </c>
      <c r="P200">
        <f>(PI()-ATAN('Type 2 Op-Amp'!$F$20/N200)-ATAN(N200/'Type 2 Op-Amp'!$F$21))*180/PI()</f>
        <v>109.15172271989547</v>
      </c>
    </row>
    <row r="201" spans="14:16" x14ac:dyDescent="0.25">
      <c r="N201">
        <v>812.83051616409261</v>
      </c>
      <c r="O201">
        <f>20*LOG('Type 2 Op-Amp'!$C$12*(SQRT(1+('Type 2 Op-Amp'!$F$20/N201)^2))/(SQRT(1+(N201/'Type 2 Op-Amp'!$F$21)^2)))</f>
        <v>31.889670720526059</v>
      </c>
      <c r="P201">
        <f>(PI()-ATAN('Type 2 Op-Amp'!$F$20/N201)-ATAN(N201/'Type 2 Op-Amp'!$F$21))*180/PI()</f>
        <v>109.54333567108712</v>
      </c>
    </row>
    <row r="202" spans="14:16" x14ac:dyDescent="0.25">
      <c r="N202">
        <v>831.76377110266412</v>
      </c>
      <c r="O202">
        <f>20*LOG('Type 2 Op-Amp'!$C$12*(SQRT(1+('Type 2 Op-Amp'!$F$20/N202)^2))/(SQRT(1+(N202/'Type 2 Op-Amp'!$F$21)^2)))</f>
        <v>31.720254669639168</v>
      </c>
      <c r="P202">
        <f>(PI()-ATAN('Type 2 Op-Amp'!$F$20/N202)-ATAN(N202/'Type 2 Op-Amp'!$F$21))*180/PI()</f>
        <v>109.9406743241114</v>
      </c>
    </row>
    <row r="203" spans="14:16" x14ac:dyDescent="0.25">
      <c r="N203">
        <v>851.13803820236933</v>
      </c>
      <c r="O203">
        <f>20*LOG('Type 2 Op-Amp'!$C$12*(SQRT(1+('Type 2 Op-Amp'!$F$20/N203)^2))/(SQRT(1+(N203/'Type 2 Op-Amp'!$F$21)^2)))</f>
        <v>31.552039120838135</v>
      </c>
      <c r="P203">
        <f>(PI()-ATAN('Type 2 Op-Amp'!$F$20/N203)-ATAN(N203/'Type 2 Op-Amp'!$F$21))*180/PI()</f>
        <v>110.34368158451552</v>
      </c>
    </row>
    <row r="204" spans="14:16" x14ac:dyDescent="0.25">
      <c r="N204">
        <v>870.96358995607341</v>
      </c>
      <c r="O204">
        <f>20*LOG('Type 2 Op-Amp'!$C$12*(SQRT(1+('Type 2 Op-Amp'!$F$20/N204)^2))/(SQRT(1+(N204/'Type 2 Op-Amp'!$F$21)^2)))</f>
        <v>31.385061353057999</v>
      </c>
      <c r="P204">
        <f>(PI()-ATAN('Type 2 Op-Amp'!$F$20/N204)-ATAN(N204/'Type 2 Op-Amp'!$F$21))*180/PI()</f>
        <v>110.75229051675163</v>
      </c>
    </row>
    <row r="205" spans="14:16" x14ac:dyDescent="0.25">
      <c r="N205">
        <v>891.25093813373792</v>
      </c>
      <c r="O205">
        <f>20*LOG('Type 2 Op-Amp'!$C$12*(SQRT(1+('Type 2 Op-Amp'!$F$20/N205)^2))/(SQRT(1+(N205/'Type 2 Op-Amp'!$F$21)^2)))</f>
        <v>31.219359021189852</v>
      </c>
      <c r="P205">
        <f>(PI()-ATAN('Type 2 Op-Amp'!$F$20/N205)-ATAN(N205/'Type 2 Op-Amp'!$F$21))*180/PI()</f>
        <v>111.16642394960546</v>
      </c>
    </row>
    <row r="206" spans="14:16" x14ac:dyDescent="0.25">
      <c r="N206">
        <v>912.01083935590179</v>
      </c>
      <c r="O206">
        <f>20*LOG('Type 2 Op-Amp'!$C$12*(SQRT(1+('Type 2 Op-Amp'!$F$20/N206)^2))/(SQRT(1+(N206/'Type 2 Op-Amp'!$F$21)^2)))</f>
        <v>31.054970094841664</v>
      </c>
      <c r="P206">
        <f>(PI()-ATAN('Type 2 Op-Amp'!$F$20/N206)-ATAN(N206/'Type 2 Op-Amp'!$F$21))*180/PI()</f>
        <v>111.585994091427</v>
      </c>
    </row>
    <row r="207" spans="14:16" x14ac:dyDescent="0.25">
      <c r="N207">
        <v>933.25430079698299</v>
      </c>
      <c r="O207">
        <f>20*LOG('Type 2 Op-Amp'!$C$12*(SQRT(1+('Type 2 Op-Amp'!$F$20/N207)^2))/(SQRT(1+(N207/'Type 2 Op-Amp'!$F$21)^2)))</f>
        <v>30.89193279199792</v>
      </c>
      <c r="P207">
        <f>(PI()-ATAN('Type 2 Op-Amp'!$F$20/N207)-ATAN(N207/'Type 2 Op-Amp'!$F$21))*180/PI()</f>
        <v>112.01090215785817</v>
      </c>
    </row>
    <row r="208" spans="14:16" x14ac:dyDescent="0.25">
      <c r="N208">
        <v>954.99258602142754</v>
      </c>
      <c r="O208">
        <f>20*LOG('Type 2 Op-Amp'!$C$12*(SQRT(1+('Type 2 Op-Amp'!$F$20/N208)^2))/(SQRT(1+(N208/'Type 2 Op-Amp'!$F$21)^2)))</f>
        <v>30.73028550754924</v>
      </c>
      <c r="P208">
        <f>(PI()-ATAN('Type 2 Op-Amp'!$F$20/N208)-ATAN(N208/'Type 2 Op-Amp'!$F$21))*180/PI()</f>
        <v>112.44103801489116</v>
      </c>
    </row>
    <row r="209" spans="14:16" x14ac:dyDescent="0.25">
      <c r="N209">
        <v>977.23722095580194</v>
      </c>
      <c r="O209">
        <f>20*LOG('Type 2 Op-Amp'!$C$12*(SQRT(1+('Type 2 Op-Amp'!$F$20/N209)^2))/(SQRT(1+(N209/'Type 2 Op-Amp'!$F$21)^2)))</f>
        <v>30.570066736699083</v>
      </c>
      <c r="P209">
        <f>(PI()-ATAN('Type 2 Op-Amp'!$F$20/N209)-ATAN(N209/'Type 2 Op-Amp'!$F$21))*180/PI()</f>
        <v>112.87627984020904</v>
      </c>
    </row>
    <row r="210" spans="14:16" x14ac:dyDescent="0.25">
      <c r="N210">
        <v>1000</v>
      </c>
      <c r="O210">
        <f>20*LOG('Type 2 Op-Amp'!$C$12*(SQRT(1+('Type 2 Op-Amp'!$F$20/N210)^2))/(SQRT(1+(N210/'Type 2 Op-Amp'!$F$21)^2)))</f>
        <v>30.41131499329353</v>
      </c>
      <c r="P210">
        <f>(PI()-ATAN('Type 2 Op-Amp'!$F$20/N210)-ATAN(N210/'Type 2 Op-Amp'!$F$21))*180/PI()</f>
        <v>113.31649380586373</v>
      </c>
    </row>
    <row r="211" spans="14:16" x14ac:dyDescent="0.25">
      <c r="N211">
        <v>1023.2929922807541</v>
      </c>
      <c r="O211">
        <f>20*LOG('Type 2 Op-Amp'!$C$12*(SQRT(1+('Type 2 Op-Amp'!$F$20/N211)^2))/(SQRT(1+(N211/'Type 2 Op-Amp'!$F$21)^2)))</f>
        <v>30.25406872316255</v>
      </c>
      <c r="P211">
        <f>(PI()-ATAN('Type 2 Op-Amp'!$F$20/N211)-ATAN(N211/'Type 2 Op-Amp'!$F$21))*180/PI()</f>
        <v>113.76153378542409</v>
      </c>
    </row>
    <row r="212" spans="14:16" x14ac:dyDescent="0.25">
      <c r="N212">
        <v>1047.1285480508993</v>
      </c>
      <c r="O212">
        <f>20*LOG('Type 2 Op-Amp'!$C$12*(SQRT(1+('Type 2 Op-Amp'!$F$20/N212)^2))/(SQRT(1+(N212/'Type 2 Op-Amp'!$F$21)^2)))</f>
        <v>30.098366212604965</v>
      </c>
      <c r="P212">
        <f>(PI()-ATAN('Type 2 Op-Amp'!$F$20/N212)-ATAN(N212/'Type 2 Op-Amp'!$F$21))*180/PI()</f>
        <v>114.21124108878547</v>
      </c>
    </row>
    <row r="213" spans="14:16" x14ac:dyDescent="0.25">
      <c r="N213">
        <v>1071.5193052376062</v>
      </c>
      <c r="O213">
        <f>20*LOG('Type 2 Op-Amp'!$C$12*(SQRT(1+('Type 2 Op-Amp'!$F$20/N213)^2))/(SQRT(1+(N213/'Type 2 Op-Amp'!$F$21)^2)))</f>
        <v>29.944245492198974</v>
      </c>
      <c r="P213">
        <f>(PI()-ATAN('Type 2 Op-Amp'!$F$20/N213)-ATAN(N213/'Type 2 Op-Amp'!$F$21))*180/PI()</f>
        <v>114.66544422785239</v>
      </c>
    </row>
    <row r="214" spans="14:16" x14ac:dyDescent="0.25">
      <c r="N214">
        <v>1096.4781961431847</v>
      </c>
      <c r="O214">
        <f>20*LOG('Type 2 Op-Amp'!$C$12*(SQRT(1+('Type 2 Op-Amp'!$F$20/N214)^2))/(SQRT(1+(N214/'Type 2 Op-Amp'!$F$21)^2)))</f>
        <v>29.791744236167577</v>
      </c>
      <c r="P214">
        <f>(PI()-ATAN('Type 2 Op-Amp'!$F$20/N214)-ATAN(N214/'Type 2 Op-Amp'!$F$21))*180/PI()</f>
        <v>115.12395871630648</v>
      </c>
    </row>
    <row r="215" spans="14:16" x14ac:dyDescent="0.25">
      <c r="N215">
        <v>1122.0184543019632</v>
      </c>
      <c r="O215">
        <f>20*LOG('Type 2 Op-Amp'!$C$12*(SQRT(1+('Type 2 Op-Amp'!$F$20/N215)^2))/(SQRT(1+(N215/'Type 2 Op-Amp'!$F$21)^2)))</f>
        <v>29.640899657580878</v>
      </c>
      <c r="P215">
        <f>(PI()-ATAN('Type 2 Op-Amp'!$F$20/N215)-ATAN(N215/'Type 2 Op-Amp'!$F$21))*180/PI()</f>
        <v>115.58658690662811</v>
      </c>
    </row>
    <row r="216" spans="14:16" x14ac:dyDescent="0.25">
      <c r="N216">
        <v>1148.1536214968821</v>
      </c>
      <c r="O216">
        <f>20*LOG('Type 2 Op-Amp'!$C$12*(SQRT(1+('Type 2 Op-Amp'!$F$20/N216)^2))/(SQRT(1+(N216/'Type 2 Op-Amp'!$F$21)^2)))</f>
        <v>29.491748399729317</v>
      </c>
      <c r="P216">
        <f>(PI()-ATAN('Type 2 Op-Amp'!$F$20/N216)-ATAN(N216/'Type 2 Op-Amp'!$F$21))*180/PI()</f>
        <v>116.05311786746442</v>
      </c>
    </row>
    <row r="217" spans="14:16" x14ac:dyDescent="0.25">
      <c r="N217">
        <v>1174.8975549395288</v>
      </c>
      <c r="O217">
        <f>20*LOG('Type 2 Op-Amp'!$C$12*(SQRT(1+('Type 2 Op-Amp'!$F$20/N217)^2))/(SQRT(1+(N217/'Type 2 Op-Amp'!$F$21)^2)))</f>
        <v>29.344326424054788</v>
      </c>
      <c r="P217">
        <f>(PI()-ATAN('Type 2 Op-Amp'!$F$20/N217)-ATAN(N217/'Type 2 Op-Amp'!$F$21))*180/PI()</f>
        <v>116.52332730431904</v>
      </c>
    </row>
    <row r="218" spans="14:16" x14ac:dyDescent="0.25">
      <c r="N218">
        <v>1202.264434617412</v>
      </c>
      <c r="O218">
        <f>20*LOG('Type 2 Op-Amp'!$C$12*(SQRT(1+('Type 2 Op-Amp'!$F$20/N218)^2))/(SQRT(1+(N218/'Type 2 Op-Amp'!$F$21)^2)))</f>
        <v>29.198668895079312</v>
      </c>
      <c r="P218">
        <f>(PI()-ATAN('Type 2 Op-Amp'!$F$20/N218)-ATAN(N218/'Type 2 Op-Amp'!$F$21))*180/PI()</f>
        <v>116.99697752638181</v>
      </c>
    </row>
    <row r="219" spans="14:16" x14ac:dyDescent="0.25">
      <c r="N219">
        <v>1230.2687708123808</v>
      </c>
      <c r="O219">
        <f>20*LOG('Type 2 Op-Amp'!$C$12*(SQRT(1+('Type 2 Op-Amp'!$F$20/N219)^2))/(SQRT(1+(N219/'Type 2 Op-Amp'!$F$21)^2)))</f>
        <v>29.054810062822686</v>
      </c>
      <c r="P219">
        <f>(PI()-ATAN('Type 2 Op-Amp'!$F$20/N219)-ATAN(N219/'Type 2 Op-Amp'!$F$21))*180/PI()</f>
        <v>117.4738174621147</v>
      </c>
    </row>
    <row r="220" spans="14:16" x14ac:dyDescent="0.25">
      <c r="N220">
        <v>1258.9254117941662</v>
      </c>
      <c r="O220">
        <f>20*LOG('Type 2 Op-Amp'!$C$12*(SQRT(1+('Type 2 Op-Amp'!$F$20/N220)^2))/(SQRT(1+(N220/'Type 2 Op-Amp'!$F$21)^2)))</f>
        <v>28.912783143250156</v>
      </c>
      <c r="P220">
        <f>(PI()-ATAN('Type 2 Op-Amp'!$F$20/N220)-ATAN(N220/'Type 2 Op-Amp'!$F$21))*180/PI()</f>
        <v>117.95358272596788</v>
      </c>
    </row>
    <row r="221" spans="14:16" x14ac:dyDescent="0.25">
      <c r="N221">
        <v>1288.2495516931326</v>
      </c>
      <c r="O221">
        <f>20*LOG('Type 2 Op-Amp'!$C$12*(SQRT(1+('Type 2 Op-Amp'!$F$20/N221)^2))/(SQRT(1+(N221/'Type 2 Op-Amp'!$F$21)^2)))</f>
        <v>28.772620197338558</v>
      </c>
      <c r="P221">
        <f>(PI()-ATAN('Type 2 Op-Amp'!$F$20/N221)-ATAN(N221/'Type 2 Op-Amp'!$F$21))*180/PI()</f>
        <v>118.4359957383127</v>
      </c>
    </row>
    <row r="222" spans="14:16" x14ac:dyDescent="0.25">
      <c r="N222">
        <v>1318.2567385564057</v>
      </c>
      <c r="O222">
        <f>20*LOG('Type 2 Op-Amp'!$C$12*(SQRT(1+('Type 2 Op-Amp'!$F$20/N222)^2))/(SQRT(1+(N222/'Type 2 Op-Amp'!$F$21)^2)))</f>
        <v>28.634352009392611</v>
      </c>
      <c r="P222">
        <f>(PI()-ATAN('Type 2 Op-Amp'!$F$20/N222)-ATAN(N222/'Type 2 Op-Amp'!$F$21))*180/PI()</f>
        <v>118.92076590034898</v>
      </c>
    </row>
    <row r="223" spans="14:16" x14ac:dyDescent="0.25">
      <c r="N223">
        <v>1348.9628825916523</v>
      </c>
      <c r="O223">
        <f>20*LOG('Type 2 Op-Amp'!$C$12*(SQRT(1+('Type 2 Op-Amp'!$F$20/N223)^2))/(SQRT(1+(N223/'Type 2 Op-Amp'!$F$21)^2)))</f>
        <v>28.498007965282277</v>
      </c>
      <c r="P223">
        <f>(PI()-ATAN('Type 2 Op-Amp'!$F$20/N223)-ATAN(N223/'Type 2 Op-Amp'!$F$21))*180/PI()</f>
        <v>119.40758982537632</v>
      </c>
    </row>
    <row r="224" spans="14:16" x14ac:dyDescent="0.25">
      <c r="N224">
        <v>1380.3842646028831</v>
      </c>
      <c r="O224">
        <f>20*LOG('Type 2 Op-Amp'!$C$12*(SQRT(1+('Type 2 Op-Amp'!$F$20/N224)^2))/(SQRT(1+(N224/'Type 2 Op-Amp'!$F$21)^2)))</f>
        <v>28.363615931305482</v>
      </c>
      <c r="P224">
        <f>(PI()-ATAN('Type 2 Op-Amp'!$F$20/N224)-ATAN(N224/'Type 2 Op-Amp'!$F$21))*180/PI()</f>
        <v>119.89615162741138</v>
      </c>
    </row>
    <row r="225" spans="14:16" x14ac:dyDescent="0.25">
      <c r="N225">
        <v>1412.5375446227524</v>
      </c>
      <c r="O225">
        <f>20*LOG('Type 2 Op-Amp'!$C$12*(SQRT(1+('Type 2 Op-Amp'!$F$20/N225)^2))/(SQRT(1+(N225/'Type 2 Op-Amp'!$F$21)^2)))</f>
        <v>28.231202134408107</v>
      </c>
      <c r="P225">
        <f>(PI()-ATAN('Type 2 Op-Amp'!$F$20/N225)-ATAN(N225/'Type 2 Op-Amp'!$F$21))*180/PI()</f>
        <v>120.38612326769446</v>
      </c>
    </row>
    <row r="226" spans="14:16" x14ac:dyDescent="0.25">
      <c r="N226">
        <v>1445.4397707459254</v>
      </c>
      <c r="O226">
        <f>20*LOG('Type 2 Op-Amp'!$C$12*(SQRT(1+('Type 2 Op-Amp'!$F$20/N226)^2))/(SQRT(1+(N226/'Type 2 Op-Amp'!$F$21)^2)))</f>
        <v>28.100791044513016</v>
      </c>
      <c r="P226">
        <f>(PI()-ATAN('Type 2 Op-Amp'!$F$20/N226)-ATAN(N226/'Type 2 Op-Amp'!$F$21))*180/PI()</f>
        <v>120.87716495915636</v>
      </c>
    </row>
    <row r="227" spans="14:16" x14ac:dyDescent="0.25">
      <c r="N227">
        <v>1479.1083881682052</v>
      </c>
      <c r="O227">
        <f>20*LOG('Type 2 Op-Amp'!$C$12*(SQRT(1+('Type 2 Op-Amp'!$F$20/N227)^2))/(SQRT(1+(N227/'Type 2 Op-Amp'!$F$21)^2)))</f>
        <v>27.972405259722841</v>
      </c>
      <c r="P227">
        <f>(PI()-ATAN('Type 2 Op-Amp'!$F$20/N227)-ATAN(N227/'Type 2 Op-Amp'!$F$21))*180/PI()</f>
        <v>121.36892562842522</v>
      </c>
    </row>
    <row r="228" spans="14:16" x14ac:dyDescent="0.25">
      <c r="N228">
        <v>1513.5612484362057</v>
      </c>
      <c r="O228">
        <f>20*LOG('Type 2 Op-Amp'!$C$12*(SQRT(1+('Type 2 Op-Amp'!$F$20/N228)^2))/(SQRT(1+(N228/'Type 2 Op-Amp'!$F$21)^2)))</f>
        <v>27.846065395164722</v>
      </c>
      <c r="P228">
        <f>(PI()-ATAN('Type 2 Op-Amp'!$F$20/N228)-ATAN(N228/'Type 2 Op-Amp'!$F$21))*180/PI()</f>
        <v>121.86104343444052</v>
      </c>
    </row>
    <row r="229" spans="14:16" x14ac:dyDescent="0.25">
      <c r="N229">
        <v>1548.8166189124788</v>
      </c>
      <c r="O229">
        <f>20*LOG('Type 2 Op-Amp'!$C$12*(SQRT(1+('Type 2 Op-Amp'!$F$20/N229)^2))/(SQRT(1+(N229/'Type 2 Op-Amp'!$F$21)^2)))</f>
        <v>27.721789976240963</v>
      </c>
      <c r="P229">
        <f>(PI()-ATAN('Type 2 Op-Amp'!$F$20/N229)-ATAN(N229/'Type 2 Op-Amp'!$F$21))*180/PI()</f>
        <v>122.35314634221766</v>
      </c>
    </row>
    <row r="230" spans="14:16" x14ac:dyDescent="0.25">
      <c r="N230">
        <v>1584.8931924611106</v>
      </c>
      <c r="O230">
        <f>20*LOG('Type 2 Op-Amp'!$C$12*(SQRT(1+('Type 2 Op-Amp'!$F$20/N230)^2))/(SQRT(1+(N230/'Type 2 Op-Amp'!$F$21)^2)))</f>
        <v>27.599595337034675</v>
      </c>
      <c r="P230">
        <f>(PI()-ATAN('Type 2 Op-Amp'!$F$20/N230)-ATAN(N230/'Type 2 Op-Amp'!$F$21))*180/PI()</f>
        <v>122.84485274978258</v>
      </c>
    </row>
    <row r="231" spans="14:16" x14ac:dyDescent="0.25">
      <c r="N231">
        <v>1621.8100973589271</v>
      </c>
      <c r="O231">
        <f>20*LOG('Type 2 Op-Amp'!$C$12*(SQRT(1+('Type 2 Op-Amp'!$F$20/N231)^2))/(SQRT(1+(N231/'Type 2 Op-Amp'!$F$21)^2)))</f>
        <v>27.479495524596345</v>
      </c>
      <c r="P231">
        <f>(PI()-ATAN('Type 2 Op-Amp'!$F$20/N231)-ATAN(N231/'Type 2 Op-Amp'!$F$21))*180/PI()</f>
        <v>123.33577216577339</v>
      </c>
    </row>
    <row r="232" spans="14:16" x14ac:dyDescent="0.25">
      <c r="N232">
        <v>1659.5869074375573</v>
      </c>
      <c r="O232">
        <f>20*LOG('Type 2 Op-Amp'!$C$12*(SQRT(1+('Type 2 Op-Amp'!$F$20/N232)^2))/(SQRT(1+(N232/'Type 2 Op-Amp'!$F$21)^2)))</f>
        <v>27.361502209803898</v>
      </c>
      <c r="P232">
        <f>(PI()-ATAN('Type 2 Op-Amp'!$F$20/N232)-ATAN(N232/'Type 2 Op-Amp'!$F$21))*180/PI()</f>
        <v>123.82550593469668</v>
      </c>
    </row>
    <row r="233" spans="14:16" x14ac:dyDescent="0.25">
      <c r="N233">
        <v>1698.243652461741</v>
      </c>
      <c r="O233">
        <f>20*LOG('Type 2 Op-Amp'!$C$12*(SQRT(1+('Type 2 Op-Amp'!$F$20/N233)^2))/(SQRT(1+(N233/'Type 2 Op-Amp'!$F$21)^2)))</f>
        <v>27.245624605446089</v>
      </c>
      <c r="P233">
        <f>(PI()-ATAN('Type 2 Op-Amp'!$F$20/N233)-ATAN(N233/'Type 2 Op-Amp'!$F$21))*180/PI()</f>
        <v>124.31364800634105</v>
      </c>
    </row>
    <row r="234" spans="14:16" x14ac:dyDescent="0.25">
      <c r="N234">
        <v>1737.8008287493717</v>
      </c>
      <c r="O234">
        <f>20*LOG('Type 2 Op-Amp'!$C$12*(SQRT(1+('Type 2 Op-Amp'!$F$20/N234)^2))/(SQRT(1+(N234/'Type 2 Op-Amp'!$F$21)^2)))</f>
        <v>27.131869392127772</v>
      </c>
      <c r="P234">
        <f>(PI()-ATAN('Type 2 Op-Amp'!$F$20/N234)-ATAN(N234/'Type 2 Op-Amp'!$F$21))*180/PI()</f>
        <v>124.79978574539074</v>
      </c>
    </row>
    <row r="235" spans="14:16" x14ac:dyDescent="0.25">
      <c r="N235">
        <v>1778.2794100389192</v>
      </c>
      <c r="O235">
        <f>20*LOG('Type 2 Op-Amp'!$C$12*(SQRT(1+('Type 2 Op-Amp'!$F$20/N235)^2))/(SQRT(1+(N235/'Type 2 Op-Amp'!$F$21)^2)))</f>
        <v>27.020240652535243</v>
      </c>
      <c r="P235">
        <f>(PI()-ATAN('Type 2 Op-Amp'!$F$20/N235)-ATAN(N235/'Type 2 Op-Amp'!$F$21))*180/PI()</f>
        <v>125.28350077686324</v>
      </c>
    </row>
    <row r="236" spans="14:16" x14ac:dyDescent="0.25">
      <c r="N236">
        <v>1819.7008586099794</v>
      </c>
      <c r="O236">
        <f>20*LOG('Type 2 Op-Amp'!$C$12*(SQRT(1+('Type 2 Op-Amp'!$F$20/N236)^2))/(SQRT(1+(N236/'Type 2 Op-Amp'!$F$21)^2)))</f>
        <v>26.910739814532135</v>
      </c>
      <c r="P236">
        <f>(PI()-ATAN('Type 2 Op-Amp'!$F$20/N236)-ATAN(N236/'Type 2 Op-Amp'!$F$21))*180/PI()</f>
        <v>125.76436986262084</v>
      </c>
    </row>
    <row r="237" spans="14:16" x14ac:dyDescent="0.25">
      <c r="N237">
        <v>1862.087136662863</v>
      </c>
      <c r="O237">
        <f>20*LOG('Type 2 Op-Amp'!$C$12*(SQRT(1+('Type 2 Op-Amp'!$F$20/N237)^2))/(SQRT(1+(N237/'Type 2 Op-Amp'!$F$21)^2)))</f>
        <v>26.803365603481616</v>
      </c>
      <c r="P237">
        <f>(PI()-ATAN('Type 2 Op-Amp'!$F$20/N237)-ATAN(N237/'Type 2 Op-Amp'!$F$21))*180/PI()</f>
        <v>126.24196580388298</v>
      </c>
    </row>
    <row r="238" spans="14:16" x14ac:dyDescent="0.25">
      <c r="N238">
        <v>1905.4607179632424</v>
      </c>
      <c r="O238">
        <f>20*LOG('Type 2 Op-Amp'!$C$12*(SQRT(1+('Type 2 Op-Amp'!$F$20/N238)^2))/(SQRT(1+(N238/'Type 2 Op-Amp'!$F$21)^2)))</f>
        <v>26.698114004109797</v>
      </c>
      <c r="P238">
        <f>(PI()-ATAN('Type 2 Op-Amp'!$F$20/N238)-ATAN(N238/'Type 2 Op-Amp'!$F$21))*180/PI()</f>
        <v>126.7158583644031</v>
      </c>
    </row>
    <row r="239" spans="14:16" x14ac:dyDescent="0.25">
      <c r="N239">
        <v>1949.8445997580404</v>
      </c>
      <c r="O239">
        <f>20*LOG('Type 2 Op-Amp'!$C$12*(SQRT(1+('Type 2 Op-Amp'!$F$20/N239)^2))/(SQRT(1+(N239/'Type 2 Op-Amp'!$F$21)^2)))</f>
        <v>26.594978232140335</v>
      </c>
      <c r="P239">
        <f>(PI()-ATAN('Type 2 Op-Amp'!$F$20/N239)-ATAN(N239/'Type 2 Op-Amp'!$F$21))*180/PI()</f>
        <v>127.18561520877452</v>
      </c>
    </row>
    <row r="240" spans="14:16" x14ac:dyDescent="0.25">
      <c r="N240">
        <v>1995.2623149688743</v>
      </c>
      <c r="O240">
        <f>20*LOG('Type 2 Op-Amp'!$C$12*(SQRT(1+('Type 2 Op-Amp'!$F$20/N240)^2))/(SQRT(1+(N240/'Type 2 Op-Amp'!$F$21)^2)))</f>
        <v>26.493948715841249</v>
      </c>
      <c r="P240">
        <f>(PI()-ATAN('Type 2 Op-Amp'!$F$20/N240)-ATAN(N240/'Type 2 Op-Amp'!$F$21))*180/PI()</f>
        <v>127.65080285019573</v>
      </c>
    </row>
    <row r="241" spans="14:16" x14ac:dyDescent="0.25">
      <c r="N241">
        <v>2041.7379446695238</v>
      </c>
      <c r="O241">
        <f>20*LOG('Type 2 Op-Amp'!$C$12*(SQRT(1+('Type 2 Op-Amp'!$F$20/N241)^2))/(SQRT(1+(N241/'Type 2 Op-Amp'!$F$21)^2)))</f>
        <v>26.395013087534437</v>
      </c>
      <c r="P241">
        <f>(PI()-ATAN('Type 2 Op-Amp'!$F$20/N241)-ATAN(N241/'Type 2 Op-Amp'!$F$21))*180/PI()</f>
        <v>128.11098760196523</v>
      </c>
    </row>
    <row r="242" spans="14:16" x14ac:dyDescent="0.25">
      <c r="N242">
        <v>2089.2961308540334</v>
      </c>
      <c r="O242">
        <f>20*LOG('Type 2 Op-Amp'!$C$12*(SQRT(1+('Type 2 Op-Amp'!$F$20/N242)^2))/(SQRT(1+(N242/'Type 2 Op-Amp'!$F$21)^2)))</f>
        <v>26.298156185027132</v>
      </c>
      <c r="P242">
        <f>(PI()-ATAN('Type 2 Op-Amp'!$F$20/N242)-ATAN(N242/'Type 2 Op-Amp'!$F$21))*180/PI()</f>
        <v>128.56573652698438</v>
      </c>
    </row>
    <row r="243" spans="14:16" x14ac:dyDescent="0.25">
      <c r="N243">
        <v>2137.9620895022258</v>
      </c>
      <c r="O243">
        <f>20*LOG('Type 2 Op-Amp'!$C$12*(SQRT(1+('Type 2 Op-Amp'!$F$20/N243)^2))/(SQRT(1+(N243/'Type 2 Op-Amp'!$F$21)^2)))</f>
        <v>26.203360062834143</v>
      </c>
      <c r="P243">
        <f>(PI()-ATAN('Type 2 Op-Amp'!$F$20/N243)-ATAN(N243/'Type 2 Op-Amp'!$F$21))*180/PI()</f>
        <v>129.0146183796285</v>
      </c>
    </row>
    <row r="244" spans="14:16" x14ac:dyDescent="0.25">
      <c r="N244">
        <v>2187.761623949546</v>
      </c>
      <c r="O244">
        <f>20*LOG('Type 2 Op-Amp'!$C$12*(SQRT(1+('Type 2 Op-Amp'!$F$20/N244)^2))/(SQRT(1+(N244/'Type 2 Op-Amp'!$F$21)^2)))</f>
        <v>26.11060401297155</v>
      </c>
      <c r="P244">
        <f>(PI()-ATAN('Type 2 Op-Amp'!$F$20/N244)-ATAN(N244/'Type 2 Op-Amp'!$F$21))*180/PI()</f>
        <v>129.45720453449769</v>
      </c>
    </row>
    <row r="245" spans="14:16" x14ac:dyDescent="0.25">
      <c r="N245">
        <v>2238.7211385683327</v>
      </c>
      <c r="O245">
        <f>20*LOG('Type 2 Op-Amp'!$C$12*(SQRT(1+('Type 2 Op-Amp'!$F$20/N245)^2))/(SQRT(1+(N245/'Type 2 Op-Amp'!$F$21)^2)))</f>
        <v>26.019864595018213</v>
      </c>
      <c r="P245">
        <f>(PI()-ATAN('Type 2 Op-Amp'!$F$20/N245)-ATAN(N245/'Type 2 Op-Amp'!$F$21))*180/PI()</f>
        <v>129.8930698967776</v>
      </c>
    </row>
    <row r="246" spans="14:16" x14ac:dyDescent="0.25">
      <c r="N246">
        <v>2290.8676527677658</v>
      </c>
      <c r="O246">
        <f>20*LOG('Type 2 Op-Amp'!$C$12*(SQRT(1+('Type 2 Op-Amp'!$F$20/N246)^2))/(SQRT(1+(N246/'Type 2 Op-Amp'!$F$21)^2)))</f>
        <v>25.931115675061832</v>
      </c>
      <c r="P246">
        <f>(PI()-ATAN('Type 2 Op-Amp'!$F$20/N246)-ATAN(N246/'Type 2 Op-Amp'!$F$21))*180/PI()</f>
        <v>130.32179378922345</v>
      </c>
    </row>
    <row r="247" spans="14:16" x14ac:dyDescent="0.25">
      <c r="N247">
        <v>2344.2288153199142</v>
      </c>
      <c r="O247">
        <f>20*LOG('Type 2 Op-Amp'!$C$12*(SQRT(1+('Type 2 Op-Amp'!$F$20/N247)^2))/(SQRT(1+(N247/'Type 2 Op-Amp'!$F$21)^2)))</f>
        <v>25.844328473073123</v>
      </c>
      <c r="P247">
        <f>(PI()-ATAN('Type 2 Op-Amp'!$F$20/N247)-ATAN(N247/'Type 2 Op-Amp'!$F$21))*180/PI()</f>
        <v>130.74296081111993</v>
      </c>
    </row>
    <row r="248" spans="14:16" x14ac:dyDescent="0.25">
      <c r="N248">
        <v>2398.8329190194822</v>
      </c>
      <c r="O248">
        <f>20*LOG('Type 2 Op-Amp'!$C$12*(SQRT(1+('Type 2 Op-Amp'!$F$20/N248)^2))/(SQRT(1+(N248/'Type 2 Op-Amp'!$F$21)^2)))</f>
        <v>25.759471618185383</v>
      </c>
      <c r="P248">
        <f>(PI()-ATAN('Type 2 Op-Amp'!$F$20/N248)-ATAN(N248/'Type 2 Op-Amp'!$F$21))*180/PI()</f>
        <v>131.15616166496429</v>
      </c>
    </row>
    <row r="249" spans="14:16" x14ac:dyDescent="0.25">
      <c r="N249">
        <v>2454.7089156850216</v>
      </c>
      <c r="O249">
        <f>20*LOG('Type 2 Op-Amp'!$C$12*(SQRT(1+('Type 2 Op-Amp'!$F$20/N249)^2))/(SQRT(1+(N249/'Type 2 Op-Amp'!$F$21)^2)))</f>
        <v>25.676511211298845</v>
      </c>
      <c r="P249">
        <f>(PI()-ATAN('Type 2 Op-Amp'!$F$20/N249)-ATAN(N249/'Type 2 Op-Amp'!$F$21))*180/PI()</f>
        <v>131.56099394705566</v>
      </c>
    </row>
    <row r="250" spans="14:16" x14ac:dyDescent="0.25">
      <c r="N250">
        <v>2511.8864315095711</v>
      </c>
      <c r="O250">
        <f>20*LOG('Type 2 Op-Amp'!$C$12*(SQRT(1+('Type 2 Op-Amp'!$F$20/N250)^2))/(SQRT(1+(N250/'Type 2 Op-Amp'!$F$21)^2)))</f>
        <v>25.595410894380013</v>
      </c>
      <c r="P250">
        <f>(PI()-ATAN('Type 2 Op-Amp'!$F$20/N250)-ATAN(N250/'Type 2 Op-Amp'!$F$21))*180/PI()</f>
        <v>131.95706289865043</v>
      </c>
    </row>
    <row r="251" spans="14:16" x14ac:dyDescent="0.25">
      <c r="N251">
        <v>2570.3957827688546</v>
      </c>
      <c r="O251">
        <f>20*LOG('Type 2 Op-Amp'!$C$12*(SQRT(1+('Type 2 Op-Amp'!$F$20/N251)^2))/(SQRT(1+(N251/'Type 2 Op-Amp'!$F$21)^2)))</f>
        <v>25.51613192578619</v>
      </c>
      <c r="P251">
        <f>(PI()-ATAN('Type 2 Op-Amp'!$F$20/N251)-ATAN(N251/'Type 2 Op-Amp'!$F$21))*180/PI()</f>
        <v>132.34398211484628</v>
      </c>
    </row>
    <row r="252" spans="14:16" x14ac:dyDescent="0.25">
      <c r="N252">
        <v>2630.2679918953718</v>
      </c>
      <c r="O252">
        <f>20*LOG('Type 2 Op-Amp'!$C$12*(SQRT(1+('Type 2 Op-Amp'!$F$20/N252)^2))/(SQRT(1+(N252/'Type 2 Op-Amp'!$F$21)^2)))</f>
        <v>25.438633260915658</v>
      </c>
      <c r="P252">
        <f>(PI()-ATAN('Type 2 Op-Amp'!$F$20/N252)-ATAN(N252/'Type 2 Op-Amp'!$F$21))*180/PI()</f>
        <v>132.72137420888299</v>
      </c>
    </row>
    <row r="253" spans="14:16" x14ac:dyDescent="0.25">
      <c r="N253">
        <v>2691.5348039269052</v>
      </c>
      <c r="O253">
        <f>20*LOG('Type 2 Op-Amp'!$C$12*(SQRT(1+('Type 2 Op-Amp'!$F$20/N253)^2))/(SQRT(1+(N253/'Type 2 Op-Amp'!$F$21)^2)))</f>
        <v>25.362871637463442</v>
      </c>
      <c r="P253">
        <f>(PI()-ATAN('Type 2 Op-Amp'!$F$20/N253)-ATAN(N253/'Type 2 Op-Amp'!$F$21))*180/PI()</f>
        <v>133.08887143008388</v>
      </c>
    </row>
    <row r="254" spans="14:16" x14ac:dyDescent="0.25">
      <c r="N254">
        <v>2754.2287033381558</v>
      </c>
      <c r="O254">
        <f>20*LOG('Type 2 Op-Amp'!$C$12*(SQRT(1+('Type 2 Op-Amp'!$F$20/N254)^2))/(SQRT(1+(N254/'Type 2 Op-Amp'!$F$21)^2)))</f>
        <v>25.288801664552579</v>
      </c>
      <c r="P254">
        <f>(PI()-ATAN('Type 2 Op-Amp'!$F$20/N254)-ATAN(N254/'Type 2 Op-Amp'!$F$21))*180/PI()</f>
        <v>133.44611623420226</v>
      </c>
    </row>
    <row r="255" spans="14:16" x14ac:dyDescent="0.25">
      <c r="N255">
        <v>2818.3829312644425</v>
      </c>
      <c r="O255">
        <f>20*LOG('Type 2 Op-Amp'!$C$12*(SQRT(1+('Type 2 Op-Amp'!$F$20/N255)^2))/(SQRT(1+(N255/'Type 2 Op-Amp'!$F$21)^2)))</f>
        <v>25.216375915010008</v>
      </c>
      <c r="P255">
        <f>(PI()-ATAN('Type 2 Op-Amp'!$F$20/N255)-ATAN(N255/'Type 2 Op-Amp'!$F$21))*180/PI()</f>
        <v>133.79276180547171</v>
      </c>
    </row>
    <row r="256" spans="14:16" x14ac:dyDescent="0.25">
      <c r="N256">
        <v>2884.0315031265945</v>
      </c>
      <c r="O256">
        <f>20*LOG('Type 2 Op-Amp'!$C$12*(SQRT(1+('Type 2 Op-Amp'!$F$20/N256)^2))/(SQRT(1+(N256/'Type 2 Op-Amp'!$F$21)^2)))</f>
        <v>25.145545020065086</v>
      </c>
      <c r="P256">
        <f>(PI()-ATAN('Type 2 Op-Amp'!$F$20/N256)-ATAN(N256/'Type 2 Op-Amp'!$F$21))*180/PI()</f>
        <v>134.12847253018168</v>
      </c>
    </row>
    <row r="257" spans="14:16" x14ac:dyDescent="0.25">
      <c r="N257">
        <v>2951.2092266663731</v>
      </c>
      <c r="O257">
        <f>20*LOG('Type 2 Op-Amp'!$C$12*(SQRT(1+('Type 2 Op-Amp'!$F$20/N257)^2))/(SQRT(1+(N257/'Type 2 Op-Amp'!$F$21)^2)))</f>
        <v>25.076257765766194</v>
      </c>
      <c r="P257">
        <f>(PI()-ATAN('Type 2 Op-Amp'!$F$20/N257)-ATAN(N257/'Type 2 Op-Amp'!$F$21))*180/PI()</f>
        <v>134.45292442210263</v>
      </c>
    </row>
    <row r="258" spans="14:16" x14ac:dyDescent="0.25">
      <c r="N258">
        <v>3019.951720402003</v>
      </c>
      <c r="O258">
        <f>20*LOG('Type 2 Op-Amp'!$C$12*(SQRT(1+('Type 2 Op-Amp'!$F$20/N258)^2))/(SQRT(1+(N258/'Type 2 Op-Amp'!$F$21)^2)))</f>
        <v>25.008461190436762</v>
      </c>
      <c r="P258">
        <f>(PI()-ATAN('Type 2 Op-Amp'!$F$20/N258)-ATAN(N258/'Type 2 Op-Amp'!$F$21))*180/PI()</f>
        <v>134.76580550056073</v>
      </c>
    </row>
    <row r="259" spans="14:16" x14ac:dyDescent="0.25">
      <c r="N259">
        <v>3090.295432513577</v>
      </c>
      <c r="O259">
        <f>20*LOG('Type 2 Op-Amp'!$C$12*(SQRT(1+('Type 2 Op-Amp'!$F$20/N259)^2))/(SQRT(1+(N259/'Type 2 Op-Amp'!$F$21)^2)))</f>
        <v>24.942100682525311</v>
      </c>
      <c r="P259">
        <f>(PI()-ATAN('Type 2 Op-Amp'!$F$20/N259)-ATAN(N259/'Type 2 Op-Amp'!$F$21))*180/PI()</f>
        <v>135.06681612240695</v>
      </c>
    </row>
    <row r="260" spans="14:16" x14ac:dyDescent="0.25">
      <c r="N260">
        <v>3162.2776601683654</v>
      </c>
      <c r="O260">
        <f>20*LOG('Type 2 Op-Amp'!$C$12*(SQRT(1+('Type 2 Op-Amp'!$F$20/N260)^2))/(SQRT(1+(N260/'Type 2 Op-Amp'!$F$21)^2)))</f>
        <v>24.877120078243998</v>
      </c>
      <c r="P260">
        <f>(PI()-ATAN('Type 2 Op-Amp'!$F$20/N260)-ATAN(N260/'Type 2 Op-Amp'!$F$21))*180/PI()</f>
        <v>135.3556692695322</v>
      </c>
    </row>
    <row r="261" spans="14:16" x14ac:dyDescent="0.25">
      <c r="N261">
        <v>3235.9365692962679</v>
      </c>
      <c r="O261">
        <f>20*LOG('Type 2 Op-Amp'!$C$12*(SQRT(1+('Type 2 Op-Amp'!$F$20/N261)^2))/(SQRT(1+(N261/'Type 2 Op-Amp'!$F$21)^2)))</f>
        <v>24.813461758436027</v>
      </c>
      <c r="P261">
        <f>(PI()-ATAN('Type 2 Op-Amp'!$F$20/N261)-ATAN(N261/'Type 2 Op-Amp'!$F$21))*180/PI()</f>
        <v>135.63209079394667</v>
      </c>
    </row>
    <row r="262" spans="14:16" x14ac:dyDescent="0.25">
      <c r="N262">
        <v>3311.3112148258956</v>
      </c>
      <c r="O262">
        <f>20*LOG('Type 2 Op-Amp'!$C$12*(SQRT(1+('Type 2 Op-Amp'!$F$20/N262)^2))/(SQRT(1+(N262/'Type 2 Op-Amp'!$F$21)^2)))</f>
        <v>24.751066744162735</v>
      </c>
      <c r="P262">
        <f>(PI()-ATAN('Type 2 Op-Amp'!$F$20/N262)-ATAN(N262/'Type 2 Op-Amp'!$F$21))*180/PI()</f>
        <v>135.89581962276444</v>
      </c>
    </row>
    <row r="263" spans="14:16" x14ac:dyDescent="0.25">
      <c r="N263">
        <v>3388.4415613920096</v>
      </c>
      <c r="O263">
        <f>20*LOG('Type 2 Op-Amp'!$C$12*(SQRT(1+('Type 2 Op-Amp'!$F$20/N263)^2))/(SQRT(1+(N263/'Type 2 Op-Amp'!$F$21)^2)))</f>
        <v>24.689874790556054</v>
      </c>
      <c r="P263">
        <f>(PI()-ATAN('Type 2 Op-Amp'!$F$20/N263)-ATAN(N263/'Type 2 Op-Amp'!$F$21))*180/PI()</f>
        <v>136.1466079257093</v>
      </c>
    </row>
    <row r="264" spans="14:16" x14ac:dyDescent="0.25">
      <c r="N264">
        <v>3467.3685045252992</v>
      </c>
      <c r="O264">
        <f>20*LOG('Type 2 Op-Amp'!$C$12*(SQRT(1+('Type 2 Op-Amp'!$F$20/N264)^2))/(SQRT(1+(N264/'Type 2 Op-Amp'!$F$21)^2)))</f>
        <v>24.62982447853939</v>
      </c>
      <c r="P264">
        <f>(PI()-ATAN('Type 2 Op-Amp'!$F$20/N264)-ATAN(N264/'Type 2 Op-Amp'!$F$21))*180/PI()</f>
        <v>136.38422124798817</v>
      </c>
    </row>
    <row r="265" spans="14:16" x14ac:dyDescent="0.25">
      <c r="N265">
        <v>3548.1338923357371</v>
      </c>
      <c r="O265">
        <f>20*LOG('Type 2 Op-Amp'!$C$12*(SQRT(1+('Type 2 Op-Amp'!$F$20/N265)^2))/(SQRT(1+(N265/'Type 2 Op-Amp'!$F$21)^2)))</f>
        <v>24.5708533040799</v>
      </c>
      <c r="P265">
        <f>(PI()-ATAN('Type 2 Op-Amp'!$F$20/N265)-ATAN(N265/'Type 2 Op-Amp'!$F$21))*180/PI()</f>
        <v>136.60843861155678</v>
      </c>
    </row>
    <row r="266" spans="14:16" x14ac:dyDescent="0.25">
      <c r="N266">
        <v>3630.7805477009952</v>
      </c>
      <c r="O266">
        <f>20*LOG('Type 2 Op-Amp'!$C$12*(SQRT(1+('Type 2 Op-Amp'!$F$20/N266)^2))/(SQRT(1+(N266/'Type 2 Op-Amp'!$F$21)^2)))</f>
        <v>24.512897764696191</v>
      </c>
      <c r="P266">
        <f>(PI()-ATAN('Type 2 Op-Amp'!$F$20/N266)-ATAN(N266/'Type 2 Op-Amp'!$F$21))*180/PI()</f>
        <v>136.8190525879362</v>
      </c>
    </row>
    <row r="267" spans="14:16" x14ac:dyDescent="0.25">
      <c r="N267">
        <v>3715.3522909717071</v>
      </c>
      <c r="O267">
        <f>20*LOG('Type 2 Op-Amp'!$C$12*(SQRT(1+('Type 2 Op-Amp'!$F$20/N267)^2))/(SQRT(1+(N267/'Type 2 Op-Amp'!$F$21)^2)))</f>
        <v>24.45589344300673</v>
      </c>
      <c r="P267">
        <f>(PI()-ATAN('Type 2 Op-Amp'!$F$20/N267)-ATAN(N267/'Type 2 Op-Amp'!$F$21))*180/PI()</f>
        <v>137.01586934582249</v>
      </c>
    </row>
    <row r="268" spans="14:16" x14ac:dyDescent="0.25">
      <c r="N268">
        <v>3801.8939632055922</v>
      </c>
      <c r="O268">
        <f>20*LOG('Type 2 Op-Amp'!$C$12*(SQRT(1+('Type 2 Op-Amp'!$F$20/N268)^2))/(SQRT(1+(N268/'Type 2 Op-Amp'!$F$21)^2)))</f>
        <v>24.399775087165491</v>
      </c>
      <c r="P268">
        <f>(PI()-ATAN('Type 2 Op-Amp'!$F$20/N268)-ATAN(N268/'Type 2 Op-Amp'!$F$21))*180/PI()</f>
        <v>137.19870867677159</v>
      </c>
    </row>
    <row r="269" spans="14:16" x14ac:dyDescent="0.25">
      <c r="N269">
        <v>3890.451449942786</v>
      </c>
      <c r="O269">
        <f>20*LOG('Type 2 Op-Amp'!$C$12*(SQRT(1+('Type 2 Op-Amp'!$F$20/N269)^2))/(SQRT(1+(N269/'Type 2 Op-Amp'!$F$21)^2)))</f>
        <v>24.344476688091341</v>
      </c>
      <c r="P269">
        <f>(PI()-ATAN('Type 2 Op-Amp'!$F$20/N269)-ATAN(N269/'Type 2 Op-Amp'!$F$21))*180/PI()</f>
        <v>137.36740400223621</v>
      </c>
    </row>
    <row r="270" spans="14:16" x14ac:dyDescent="0.25">
      <c r="N270">
        <v>3981.071705534951</v>
      </c>
      <c r="O270">
        <f>20*LOG('Type 2 Op-Amp'!$C$12*(SQRT(1+('Type 2 Op-Amp'!$F$20/N270)^2))/(SQRT(1+(N270/'Type 2 Op-Amp'!$F$21)^2)))</f>
        <v>24.28993155345578</v>
      </c>
      <c r="P270">
        <f>(PI()-ATAN('Type 2 Op-Amp'!$F$20/N270)-ATAN(N270/'Type 2 Op-Amp'!$F$21))*180/PI()</f>
        <v>137.52180236518396</v>
      </c>
    </row>
    <row r="271" spans="14:16" x14ac:dyDescent="0.25">
      <c r="N271">
        <v>4073.8027780411048</v>
      </c>
      <c r="O271">
        <f>20*LOG('Type 2 Op-Amp'!$C$12*(SQRT(1+('Type 2 Op-Amp'!$F$20/N271)^2))/(SQRT(1+(N271/'Type 2 Op-Amp'!$F$21)^2)))</f>
        <v>24.236072378449961</v>
      </c>
      <c r="P271">
        <f>(PI()-ATAN('Type 2 Op-Amp'!$F$20/N271)-ATAN(N271/'Type 2 Op-Amp'!$F$21))*180/PI()</f>
        <v>137.66176440944059</v>
      </c>
    </row>
    <row r="272" spans="14:16" x14ac:dyDescent="0.25">
      <c r="N272">
        <v>4168.693834703331</v>
      </c>
      <c r="O272">
        <f>20*LOG('Type 2 Op-Amp'!$C$12*(SQRT(1+('Type 2 Op-Amp'!$F$20/N272)^2))/(SQRT(1+(N272/'Type 2 Op-Amp'!$F$21)^2)))</f>
        <v>24.182831313404691</v>
      </c>
      <c r="P272">
        <f>(PI()-ATAN('Type 2 Op-Amp'!$F$20/N272)-ATAN(N272/'Type 2 Op-Amp'!$F$21))*180/PI()</f>
        <v>137.78716434977889</v>
      </c>
    </row>
    <row r="273" spans="14:16" x14ac:dyDescent="0.25">
      <c r="N273">
        <v>4265.7951880159035</v>
      </c>
      <c r="O273">
        <f>20*LOG('Type 2 Op-Amp'!$C$12*(SQRT(1+('Type 2 Op-Amp'!$F$20/N273)^2))/(SQRT(1+(N273/'Type 2 Op-Amp'!$F$21)^2)))</f>
        <v>24.130140028387341</v>
      </c>
      <c r="P273">
        <f>(PI()-ATAN('Type 2 Op-Amp'!$F$20/N273)-ATAN(N273/'Type 2 Op-Amp'!$F$21))*180/PI()</f>
        <v>137.897889935617</v>
      </c>
    </row>
    <row r="274" spans="14:16" x14ac:dyDescent="0.25">
      <c r="N274">
        <v>4365.158322401634</v>
      </c>
      <c r="O274">
        <f>20*LOG('Type 2 Op-Amp'!$C$12*(SQRT(1+('Type 2 Op-Amp'!$F$20/N274)^2))/(SQRT(1+(N274/'Type 2 Op-Amp'!$F$21)^2)))</f>
        <v>24.077929774945765</v>
      </c>
      <c r="P274">
        <f>(PI()-ATAN('Type 2 Op-Amp'!$F$20/N274)-ATAN(N274/'Type 2 Op-Amp'!$F$21))*180/PI()</f>
        <v>137.99384241100412</v>
      </c>
    </row>
    <row r="275" spans="14:16" x14ac:dyDescent="0.25">
      <c r="N275">
        <v>4466.8359215096052</v>
      </c>
      <c r="O275">
        <f>20*LOG('Type 2 Op-Amp'!$C$12*(SQRT(1+('Type 2 Op-Amp'!$F$20/N275)^2))/(SQRT(1+(N275/'Type 2 Op-Amp'!$F$21)^2)))</f>
        <v>24.026131445211508</v>
      </c>
      <c r="P275">
        <f>(PI()-ATAN('Type 2 Op-Amp'!$F$20/N275)-ATAN(N275/'Type 2 Op-Amp'!$F$21))*180/PI()</f>
        <v>138.07493647335625</v>
      </c>
    </row>
    <row r="276" spans="14:16" x14ac:dyDescent="0.25">
      <c r="N276">
        <v>4570.8818961487232</v>
      </c>
      <c r="O276">
        <f>20*LOG('Type 2 Op-Amp'!$C$12*(SQRT(1+('Type 2 Op-Amp'!$F$20/N276)^2))/(SQRT(1+(N276/'Type 2 Op-Amp'!$F$21)^2)))</f>
        <v>23.974675628612992</v>
      </c>
      <c r="P276">
        <f>(PI()-ATAN('Type 2 Op-Amp'!$F$20/N276)-ATAN(N276/'Type 2 Op-Amp'!$F$21))*180/PI()</f>
        <v>138.14110023316681</v>
      </c>
    </row>
    <row r="277" spans="14:16" x14ac:dyDescent="0.25">
      <c r="N277">
        <v>4677.3514128719544</v>
      </c>
      <c r="O277">
        <f>20*LOG('Type 2 Op-Amp'!$C$12*(SQRT(1+('Type 2 Op-Amp'!$F$20/N277)^2))/(SQRT(1+(N277/'Type 2 Op-Amp'!$F$21)^2)))</f>
        <v>23.923492666482726</v>
      </c>
      <c r="P277">
        <f>(PI()-ATAN('Type 2 Op-Amp'!$F$20/N277)-ATAN(N277/'Type 2 Op-Amp'!$F$21))*180/PI()</f>
        <v>138.19227517665689</v>
      </c>
    </row>
    <row r="278" spans="14:16" x14ac:dyDescent="0.25">
      <c r="N278">
        <v>4786.3009232263539</v>
      </c>
      <c r="O278">
        <f>20*LOG('Type 2 Op-Amp'!$C$12*(SQRT(1+('Type 2 Op-Amp'!$F$20/N278)^2))/(SQRT(1+(N278/'Type 2 Op-Amp'!$F$21)^2)))</f>
        <v>23.872512704871767</v>
      </c>
      <c r="P278">
        <f>(PI()-ATAN('Type 2 Op-Amp'!$F$20/N278)-ATAN(N278/'Type 2 Op-Amp'!$F$21))*180/PI()</f>
        <v>138.22841613305255</v>
      </c>
    </row>
    <row r="279" spans="14:16" x14ac:dyDescent="0.25">
      <c r="N279">
        <v>4897.7881936844324</v>
      </c>
      <c r="O279">
        <f>20*LOG('Type 2 Op-Amp'!$C$12*(SQRT(1+('Type 2 Op-Amp'!$F$20/N279)^2))/(SQRT(1+(N279/'Type 2 Op-Amp'!$F$21)^2)))</f>
        <v>23.821665745909005</v>
      </c>
      <c r="P279">
        <f>(PI()-ATAN('Type 2 Op-Amp'!$F$20/N279)-ATAN(N279/'Type 2 Op-Amp'!$F$21))*180/PI()</f>
        <v>138.24949124788378</v>
      </c>
    </row>
    <row r="280" spans="14:16" x14ac:dyDescent="0.25">
      <c r="N280">
        <v>5011.8723362726905</v>
      </c>
      <c r="O280">
        <f>20*LOG('Type 2 Op-Amp'!$C$12*(SQRT(1+('Type 2 Op-Amp'!$F$20/N280)^2))/(SQRT(1+(N280/'Type 2 Op-Amp'!$F$21)^2)))</f>
        <v>23.770881698062215</v>
      </c>
      <c r="P280">
        <f>(PI()-ATAN('Type 2 Op-Amp'!$F$20/N280)-ATAN(N280/'Type 2 Op-Amp'!$F$21))*180/PI()</f>
        <v>138.25548196339366</v>
      </c>
    </row>
    <row r="281" spans="14:16" x14ac:dyDescent="0.25">
      <c r="N281">
        <v>5128.6138399136153</v>
      </c>
      <c r="O281">
        <f>20*LOG('Type 2 Op-Amp'!$C$12*(SQRT(1+('Type 2 Op-Amp'!$F$20/N281)^2))/(SQRT(1+(N281/'Type 2 Op-Amp'!$F$21)^2)))</f>
        <v>23.720090425672325</v>
      </c>
      <c r="P281">
        <f>(PI()-ATAN('Type 2 Op-Amp'!$F$20/N281)-ATAN(N281/'Type 2 Op-Amp'!$F$21))*180/PI()</f>
        <v>138.2463830068339</v>
      </c>
    </row>
    <row r="282" spans="14:16" x14ac:dyDescent="0.25">
      <c r="N282">
        <v>5248.0746024976916</v>
      </c>
      <c r="O282">
        <f>20*LOG('Type 2 Op-Amp'!$C$12*(SQRT(1+('Type 2 Op-Amp'!$F$20/N282)^2))/(SQRT(1+(N282/'Type 2 Op-Amp'!$F$21)^2)))</f>
        <v>23.66922179814194</v>
      </c>
      <c r="P282">
        <f>(PI()-ATAN('Type 2 Op-Amp'!$F$20/N282)-ATAN(N282/'Type 2 Op-Amp'!$F$21))*180/PI()</f>
        <v>138.22220238709963</v>
      </c>
    </row>
    <row r="283" spans="14:16" x14ac:dyDescent="0.25">
      <c r="N283">
        <v>5370.3179637024932</v>
      </c>
      <c r="O283">
        <f>20*LOG('Type 2 Op-Amp'!$C$12*(SQRT(1+('Type 2 Op-Amp'!$F$20/N283)^2))/(SQRT(1+(N283/'Type 2 Op-Amp'!$F$21)^2)))</f>
        <v>23.618205739163606</v>
      </c>
      <c r="P283">
        <f>(PI()-ATAN('Type 2 Op-Amp'!$F$20/N283)-ATAN(N283/'Type 2 Op-Amp'!$F$21))*180/PI()</f>
        <v>138.18296139983383</v>
      </c>
    </row>
    <row r="284" spans="14:16" x14ac:dyDescent="0.25">
      <c r="N284">
        <v>5495.4087385762095</v>
      </c>
      <c r="O284">
        <f>20*LOG('Type 2 Op-Amp'!$C$12*(SQRT(1+('Type 2 Op-Amp'!$F$20/N284)^2))/(SQRT(1+(N284/'Type 2 Op-Amp'!$F$21)^2)))</f>
        <v>23.566972276372926</v>
      </c>
      <c r="P284">
        <f>(PI()-ATAN('Type 2 Op-Amp'!$F$20/N284)-ATAN(N284/'Type 2 Op-Amp'!$F$21))*180/PI()</f>
        <v>138.12869464080416</v>
      </c>
    </row>
    <row r="285" spans="14:16" x14ac:dyDescent="0.25">
      <c r="N285">
        <v>5623.4132519034529</v>
      </c>
      <c r="O285">
        <f>20*LOG('Type 2 Op-Amp'!$C$12*(SQRT(1+('Type 2 Op-Amp'!$F$20/N285)^2))/(SQRT(1+(N285/'Type 2 Op-Amp'!$F$21)^2)))</f>
        <v>23.515451591805828</v>
      </c>
      <c r="P285">
        <f>(PI()-ATAN('Type 2 Op-Amp'!$F$20/N285)-ATAN(N285/'Type 2 Op-Amp'!$F$21))*180/PI()</f>
        <v>138.05945002703237</v>
      </c>
    </row>
    <row r="286" spans="14:16" x14ac:dyDescent="0.25">
      <c r="N286">
        <v>5754.3993733715297</v>
      </c>
      <c r="O286">
        <f>20*LOG('Type 2 Op-Amp'!$C$12*(SQRT(1+('Type 2 Op-Amp'!$F$20/N286)^2))/(SQRT(1+(N286/'Type 2 Op-Amp'!$F$21)^2)))</f>
        <v>23.463574073528978</v>
      </c>
      <c r="P286">
        <f>(PI()-ATAN('Type 2 Op-Amp'!$F$20/N286)-ATAN(N286/'Type 2 Op-Amp'!$F$21))*180/PI()</f>
        <v>137.97528882483485</v>
      </c>
    </row>
    <row r="287" spans="14:16" x14ac:dyDescent="0.25">
      <c r="N287">
        <v>5888.43655355585</v>
      </c>
      <c r="O287">
        <f>20*LOG('Type 2 Op-Amp'!$C$12*(SQRT(1+('Type 2 Op-Amp'!$F$20/N287)^2))/(SQRT(1+(N287/'Type 2 Op-Amp'!$F$21)^2)))</f>
        <v>23.411270368796732</v>
      </c>
      <c r="P287">
        <f>(PI()-ATAN('Type 2 Op-Amp'!$F$20/N287)-ATAN(N287/'Type 2 Op-Amp'!$F$21))*180/PI()</f>
        <v>137.87628568362257</v>
      </c>
    </row>
    <row r="288" spans="14:16" x14ac:dyDescent="0.25">
      <c r="N288">
        <v>6025.595860743535</v>
      </c>
      <c r="O288">
        <f>20*LOG('Type 2 Op-Amp'!$C$12*(SQRT(1+('Type 2 Op-Amp'!$F$20/N288)^2))/(SQRT(1+(N288/'Type 2 Op-Amp'!$F$21)^2)))</f>
        <v>23.358471439067394</v>
      </c>
      <c r="P288">
        <f>(PI()-ATAN('Type 2 Op-Amp'!$F$20/N288)-ATAN(N288/'Type 2 Op-Amp'!$F$21))*180/PI()</f>
        <v>137.76252867400382</v>
      </c>
    </row>
    <row r="289" spans="14:16" x14ac:dyDescent="0.25">
      <c r="N289">
        <v>6165.9500186147779</v>
      </c>
      <c r="O289">
        <f>20*LOG('Type 2 Op-Amp'!$C$12*(SQRT(1+('Type 2 Op-Amp'!$F$20/N289)^2))/(SQRT(1+(N289/'Type 2 Op-Amp'!$F$21)^2)))</f>
        <v>23.305108617186534</v>
      </c>
      <c r="P289">
        <f>(PI()-ATAN('Type 2 Op-Amp'!$F$20/N289)-ATAN(N289/'Type 2 Op-Amp'!$F$21))*180/PI()</f>
        <v>137.63411932844363</v>
      </c>
    </row>
    <row r="290" spans="14:16" x14ac:dyDescent="0.25">
      <c r="N290">
        <v>6309.5734448018875</v>
      </c>
      <c r="O290">
        <f>20*LOG('Type 2 Op-Amp'!$C$12*(SQRT(1+('Type 2 Op-Amp'!$F$20/N290)^2))/(SQRT(1+(N290/'Type 2 Op-Amp'!$F$21)^2)))</f>
        <v>23.251113667014938</v>
      </c>
      <c r="P290">
        <f>(PI()-ATAN('Type 2 Op-Amp'!$F$20/N290)-ATAN(N290/'Type 2 Op-Amp'!$F$21))*180/PI()</f>
        <v>137.49117268246087</v>
      </c>
    </row>
    <row r="291" spans="14:16" x14ac:dyDescent="0.25">
      <c r="N291">
        <v>6456.5422903465087</v>
      </c>
      <c r="O291">
        <f>20*LOG('Type 2 Op-Amp'!$C$12*(SQRT(1+('Type 2 Op-Amp'!$F$20/N291)^2))/(SQRT(1+(N291/'Type 2 Op-Amp'!$F$21)^2)))</f>
        <v>23.196418845744155</v>
      </c>
      <c r="P291">
        <f>(PI()-ATAN('Type 2 Op-Amp'!$F$20/N291)-ATAN(N291/'Type 2 Op-Amp'!$F$21))*180/PI()</f>
        <v>137.33381731408662</v>
      </c>
    </row>
    <row r="292" spans="14:16" x14ac:dyDescent="0.25">
      <c r="N292">
        <v>6606.9344800759118</v>
      </c>
      <c r="O292">
        <f>20*LOG('Type 2 Op-Amp'!$C$12*(SQRT(1+('Type 2 Op-Amp'!$F$20/N292)^2))/(SQRT(1+(N292/'Type 2 Op-Amp'!$F$21)^2)))</f>
        <v>23.140956969103712</v>
      </c>
      <c r="P292">
        <f>(PI()-ATAN('Type 2 Op-Amp'!$F$20/N292)-ATAN(N292/'Type 2 Op-Amp'!$F$21))*180/PI()</f>
        <v>137.16219537907486</v>
      </c>
    </row>
    <row r="293" spans="14:16" x14ac:dyDescent="0.25">
      <c r="N293">
        <v>6760.8297539197674</v>
      </c>
      <c r="O293">
        <f>20*LOG('Type 2 Op-Amp'!$C$12*(SQRT(1+('Type 2 Op-Amp'!$F$20/N293)^2))/(SQRT(1+(N293/'Type 2 Op-Amp'!$F$21)^2)))</f>
        <v>23.084661479620912</v>
      </c>
      <c r="P293">
        <f>(PI()-ATAN('Type 2 Op-Amp'!$F$20/N293)-ATAN(N293/'Type 2 Op-Amp'!$F$21))*180/PI()</f>
        <v>136.97646263914692</v>
      </c>
    </row>
    <row r="294" spans="14:16" x14ac:dyDescent="0.25">
      <c r="N294">
        <v>6918.3097091893123</v>
      </c>
      <c r="O294">
        <f>20*LOG('Type 2 Op-Amp'!$C$12*(SQRT(1+('Type 2 Op-Amp'!$F$20/N294)^2))/(SQRT(1+(N294/'Type 2 Op-Amp'!$F$21)^2)))</f>
        <v>23.0274665180469</v>
      </c>
      <c r="P294">
        <f>(PI()-ATAN('Type 2 Op-Amp'!$F$20/N294)-ATAN(N294/'Type 2 Op-Amp'!$F$21))*180/PI()</f>
        <v>136.77678848037144</v>
      </c>
    </row>
    <row r="295" spans="14:16" x14ac:dyDescent="0.25">
      <c r="N295">
        <v>7079.4578438413255</v>
      </c>
      <c r="O295">
        <f>20*LOG('Type 2 Op-Amp'!$C$12*(SQRT(1+('Type 2 Op-Amp'!$F$20/N295)^2))/(SQRT(1+(N295/'Type 2 Op-Amp'!$F$21)^2)))</f>
        <v>22.969306998012385</v>
      </c>
      <c r="P295">
        <f>(PI()-ATAN('Type 2 Op-Amp'!$F$20/N295)-ATAN(N295/'Type 2 Op-Amp'!$F$21))*180/PI()</f>
        <v>136.56335591863032</v>
      </c>
    </row>
    <row r="296" spans="14:16" x14ac:dyDescent="0.25">
      <c r="N296">
        <v>7244.3596007498436</v>
      </c>
      <c r="O296">
        <f>20*LOG('Type 2 Op-Amp'!$C$12*(SQRT(1+('Type 2 Op-Amp'!$F$20/N296)^2))/(SQRT(1+(N296/'Type 2 Op-Amp'!$F$21)^2)))</f>
        <v>22.910118683922185</v>
      </c>
      <c r="P296">
        <f>(PI()-ATAN('Type 2 Op-Amp'!$F$20/N296)-ATAN(N296/'Type 2 Op-Amp'!$F$21))*180/PI()</f>
        <v>136.33636158900663</v>
      </c>
    </row>
    <row r="297" spans="14:16" x14ac:dyDescent="0.25">
      <c r="N297">
        <v>7413.1024130091182</v>
      </c>
      <c r="O297">
        <f>20*LOG('Type 2 Op-Amp'!$C$12*(SQRT(1+('Type 2 Op-Amp'!$F$20/N297)^2))/(SQRT(1+(N297/'Type 2 Op-Amp'!$F$21)^2)))</f>
        <v>22.849838272041758</v>
      </c>
      <c r="P297">
        <f>(PI()-ATAN('Type 2 Op-Amp'!$F$20/N297)-ATAN(N297/'Type 2 Op-Amp'!$F$21))*180/PI()</f>
        <v>136.09601571585208</v>
      </c>
    </row>
    <row r="298" spans="14:16" x14ac:dyDescent="0.25">
      <c r="N298">
        <v>7585.7757502917784</v>
      </c>
      <c r="O298">
        <f>20*LOG('Type 2 Op-Amp'!$C$12*(SQRT(1+('Type 2 Op-Amp'!$F$20/N298)^2))/(SQRT(1+(N298/'Type 2 Op-Amp'!$F$21)^2)))</f>
        <v>22.788403474669767</v>
      </c>
      <c r="P298">
        <f>(PI()-ATAN('Type 2 Op-Amp'!$F$20/N298)-ATAN(N298/'Type 2 Op-Amp'!$F$21))*180/PI()</f>
        <v>135.84254206025244</v>
      </c>
    </row>
    <row r="299" spans="14:16" x14ac:dyDescent="0.25">
      <c r="N299">
        <v>7762.4711662868567</v>
      </c>
      <c r="O299">
        <f>20*LOG('Type 2 Op-Amp'!$C$12*(SQRT(1+('Type 2 Op-Amp'!$F$20/N299)^2))/(SQRT(1+(N299/'Type 2 Op-Amp'!$F$21)^2)))</f>
        <v>22.725753107230716</v>
      </c>
      <c r="P299">
        <f>(PI()-ATAN('Type 2 Op-Amp'!$F$20/N299)-ATAN(N299/'Type 2 Op-Amp'!$F$21))*180/PI()</f>
        <v>135.57617784161368</v>
      </c>
    </row>
    <row r="300" spans="14:16" x14ac:dyDescent="0.25">
      <c r="N300">
        <v>7943.2823472427517</v>
      </c>
      <c r="O300">
        <f>20*LOG('Type 2 Op-Amp'!$C$12*(SQRT(1+('Type 2 Op-Amp'!$F$20/N300)^2))/(SQRT(1+(N300/'Type 2 Op-Amp'!$F$21)^2)))</f>
        <v>22.661827178060356</v>
      </c>
      <c r="P300">
        <f>(PI()-ATAN('Type 2 Op-Amp'!$F$20/N300)-ATAN(N300/'Type 2 Op-Amp'!$F$21))*180/PI()</f>
        <v>135.29717363013975</v>
      </c>
    </row>
    <row r="301" spans="14:16" x14ac:dyDescent="0.25">
      <c r="N301">
        <v>8128.3051616409257</v>
      </c>
      <c r="O301">
        <f>20*LOG('Type 2 Op-Amp'!$C$12*(SQRT(1+('Type 2 Op-Amp'!$F$20/N301)^2))/(SQRT(1+(N301/'Type 2 Op-Amp'!$F$21)^2)))</f>
        <v>22.596566980595249</v>
      </c>
      <c r="P301">
        <f>(PI()-ATAN('Type 2 Op-Amp'!$F$20/N301)-ATAN(N301/'Type 2 Op-Amp'!$F$21))*180/PI()</f>
        <v>135.00579320706714</v>
      </c>
    </row>
    <row r="302" spans="14:16" x14ac:dyDescent="0.25">
      <c r="N302">
        <v>8317.6377110266421</v>
      </c>
      <c r="O302">
        <f>20*LOG('Type 2 Op-Amp'!$C$12*(SQRT(1+('Type 2 Op-Amp'!$F$20/N302)^2))/(SQRT(1+(N302/'Type 2 Op-Amp'!$F$21)^2)))</f>
        <v>22.529915187616886</v>
      </c>
      <c r="P302">
        <f>(PI()-ATAN('Type 2 Op-Amp'!$F$20/N302)-ATAN(N302/'Type 2 Op-Amp'!$F$21))*180/PI()</f>
        <v>134.70231338966425</v>
      </c>
    </row>
    <row r="303" spans="14:16" x14ac:dyDescent="0.25">
      <c r="N303">
        <v>8511.3803820236935</v>
      </c>
      <c r="O303">
        <f>20*LOG('Type 2 Op-Amp'!$C$12*(SQRT(1+('Type 2 Op-Amp'!$F$20/N303)^2))/(SQRT(1+(N303/'Type 2 Op-Amp'!$F$21)^2)))</f>
        <v>22.461815947141584</v>
      </c>
      <c r="P303">
        <f>(PI()-ATAN('Type 2 Op-Amp'!$F$20/N303)-ATAN(N303/'Type 2 Op-Amp'!$F$21))*180/PI()</f>
        <v>134.38702381819311</v>
      </c>
    </row>
    <row r="304" spans="14:16" x14ac:dyDescent="0.25">
      <c r="N304">
        <v>8709.6358995607334</v>
      </c>
      <c r="O304">
        <f>20*LOG('Type 2 Op-Amp'!$C$12*(SQRT(1+('Type 2 Op-Amp'!$F$20/N304)^2))/(SQRT(1+(N304/'Type 2 Op-Amp'!$F$21)^2)))</f>
        <v>22.392214979490099</v>
      </c>
      <c r="P304">
        <f>(PI()-ATAN('Type 2 Op-Amp'!$F$20/N304)-ATAN(N304/'Type 2 Op-Amp'!$F$21))*180/PI()</f>
        <v>134.06022670226955</v>
      </c>
    </row>
    <row r="305" spans="14:16" x14ac:dyDescent="0.25">
      <c r="N305">
        <v>8912.5093813373787</v>
      </c>
      <c r="O305">
        <f>20*LOG('Type 2 Op-Amp'!$C$12*(SQRT(1+('Type 2 Op-Amp'!$F$20/N305)^2))/(SQRT(1+(N305/'Type 2 Op-Amp'!$F$21)^2)))</f>
        <v>22.321059675017082</v>
      </c>
      <c r="P305">
        <f>(PI()-ATAN('Type 2 Op-Amp'!$F$20/N305)-ATAN(N305/'Type 2 Op-Amp'!$F$21))*180/PI()</f>
        <v>133.72223652434442</v>
      </c>
    </row>
    <row r="306" spans="14:16" x14ac:dyDescent="0.25">
      <c r="N306">
        <v>9120.1083935590177</v>
      </c>
      <c r="O306">
        <f>20*LOG('Type 2 Op-Amp'!$C$12*(SQRT(1+('Type 2 Op-Amp'!$F$20/N306)^2))/(SQRT(1+(N306/'Type 2 Op-Amp'!$F$21)^2)))</f>
        <v>22.248299191930897</v>
      </c>
      <c r="P306">
        <f>(PI()-ATAN('Type 2 Op-Amp'!$F$20/N306)-ATAN(N306/'Type 2 Op-Amp'!$F$21))*180/PI()</f>
        <v>133.37337969835906</v>
      </c>
    </row>
    <row r="307" spans="14:16" x14ac:dyDescent="0.25">
      <c r="N307">
        <v>9332.5430079698308</v>
      </c>
      <c r="O307">
        <f>20*LOG('Type 2 Op-Amp'!$C$12*(SQRT(1+('Type 2 Op-Amp'!$F$20/N307)^2))/(SQRT(1+(N307/'Type 2 Op-Amp'!$F$21)^2)))</f>
        <v>22.173884553589474</v>
      </c>
      <c r="P307">
        <f>(PI()-ATAN('Type 2 Op-Amp'!$F$20/N307)-ATAN(N307/'Type 2 Op-Amp'!$F$21))*180/PI()</f>
        <v>133.01399418200404</v>
      </c>
    </row>
    <row r="308" spans="14:16" x14ac:dyDescent="0.25">
      <c r="N308">
        <v>9549.9258602142745</v>
      </c>
      <c r="O308">
        <f>20*LOG('Type 2 Op-Amp'!$C$12*(SQRT(1+('Type 2 Op-Amp'!$F$20/N308)^2))/(SQRT(1+(N308/'Type 2 Op-Amp'!$F$21)^2)))</f>
        <v>22.097768744619508</v>
      </c>
      <c r="P308">
        <f>(PI()-ATAN('Type 2 Op-Amp'!$F$20/N308)-ATAN(N308/'Type 2 Op-Amp'!$F$21))*180/PI()</f>
        <v>132.64442904142535</v>
      </c>
    </row>
    <row r="309" spans="14:16" x14ac:dyDescent="0.25">
      <c r="N309">
        <v>9772.3722095580197</v>
      </c>
      <c r="O309">
        <f>20*LOG('Type 2 Op-Amp'!$C$12*(SQRT(1+('Type 2 Op-Amp'!$F$20/N309)^2))/(SQRT(1+(N309/'Type 2 Op-Amp'!$F$21)^2)))</f>
        <v>22.019906805174159</v>
      </c>
      <c r="P309">
        <f>(PI()-ATAN('Type 2 Op-Amp'!$F$20/N309)-ATAN(N309/'Type 2 Op-Amp'!$F$21))*180/PI()</f>
        <v>132.26504396767334</v>
      </c>
    </row>
    <row r="310" spans="14:16" x14ac:dyDescent="0.25">
      <c r="N310">
        <v>10000</v>
      </c>
      <c r="O310">
        <f>20*LOG('Type 2 Op-Amp'!$C$12*(SQRT(1+('Type 2 Op-Amp'!$F$20/N310)^2))/(SQRT(1+(N310/'Type 2 Op-Amp'!$F$21)^2)))</f>
        <v>21.9402559226207</v>
      </c>
      <c r="P310">
        <f>(PI()-ATAN('Type 2 Op-Amp'!$F$20/N310)-ATAN(N310/'Type 2 Op-Amp'!$F$21))*180/PI()</f>
        <v>131.87620874467183</v>
      </c>
    </row>
    <row r="311" spans="14:16" x14ac:dyDescent="0.25">
      <c r="N311">
        <v>10232.929922807542</v>
      </c>
      <c r="O311">
        <f>20*LOG('Type 2 Op-Amp'!$C$12*(SQRT(1+('Type 2 Op-Amp'!$F$20/N311)^2))/(SQRT(1+(N311/'Type 2 Op-Amp'!$F$21)^2)))</f>
        <v>21.858775519933339</v>
      </c>
      <c r="P311">
        <f>(PI()-ATAN('Type 2 Op-Amp'!$F$20/N311)-ATAN(N311/'Type 2 Op-Amp'!$F$21))*180/PI()</f>
        <v>131.478302668993</v>
      </c>
    </row>
    <row r="312" spans="14:16" x14ac:dyDescent="0.25">
      <c r="N312">
        <v>10471.285480508994</v>
      </c>
      <c r="O312">
        <f>20*LOG('Type 2 Op-Amp'!$C$12*(SQRT(1+('Type 2 Op-Amp'!$F$20/N312)^2))/(SQRT(1+(N312/'Type 2 Op-Amp'!$F$21)^2)))</f>
        <v>21.775427340059647</v>
      </c>
      <c r="P312">
        <f>(PI()-ATAN('Type 2 Op-Amp'!$F$20/N312)-ATAN(N312/'Type 2 Op-Amp'!$F$21))*180/PI()</f>
        <v>131.07171392224612</v>
      </c>
    </row>
    <row r="313" spans="14:16" x14ac:dyDescent="0.25">
      <c r="N313">
        <v>10715.193052376062</v>
      </c>
      <c r="O313">
        <f>20*LOG('Type 2 Op-Amp'!$C$12*(SQRT(1+('Type 2 Op-Amp'!$F$20/N313)^2))/(SQRT(1+(N313/'Type 2 Op-Amp'!$F$21)^2)))</f>
        <v>21.690175525532098</v>
      </c>
      <c r="P313">
        <f>(PI()-ATAN('Type 2 Op-Amp'!$F$20/N313)-ATAN(N313/'Type 2 Op-Amp'!$F$21))*180/PI()</f>
        <v>130.65683889743059</v>
      </c>
    </row>
    <row r="314" spans="14:16" x14ac:dyDescent="0.25">
      <c r="N314">
        <v>10964.781961431847</v>
      </c>
      <c r="O314">
        <f>20*LOG('Type 2 Op-Amp'!$C$12*(SQRT(1+('Type 2 Op-Amp'!$F$20/N314)^2))/(SQRT(1+(N314/'Type 2 Op-Amp'!$F$21)^2)))</f>
        <v>21.602986692607789</v>
      </c>
      <c r="P314">
        <f>(PI()-ATAN('Type 2 Op-Amp'!$F$20/N314)-ATAN(N314/'Type 2 Op-Amp'!$F$21))*180/PI()</f>
        <v>130.23408148113671</v>
      </c>
    </row>
    <row r="315" spans="14:16" x14ac:dyDescent="0.25">
      <c r="N315">
        <v>11220.184543019632</v>
      </c>
      <c r="O315">
        <f>20*LOG('Type 2 Op-Amp'!$C$12*(SQRT(1+('Type 2 Op-Amp'!$F$20/N315)^2))/(SQRT(1+(N315/'Type 2 Op-Amp'!$F$21)^2)))</f>
        <v>21.513829999242201</v>
      </c>
      <c r="P315">
        <f>(PI()-ATAN('Type 2 Op-Amp'!$F$20/N315)-ATAN(N315/'Type 2 Op-Amp'!$F$21))*180/PI()</f>
        <v>129.80385229401875</v>
      </c>
    </row>
    <row r="316" spans="14:16" x14ac:dyDescent="0.25">
      <c r="N316">
        <v>11481.536214968821</v>
      </c>
      <c r="O316">
        <f>20*LOG('Type 2 Op-Amp'!$C$12*(SQRT(1+('Type 2 Op-Amp'!$F$20/N316)^2))/(SQRT(1+(N316/'Type 2 Op-Amp'!$F$21)^2)))</f>
        <v>21.422677206234688</v>
      </c>
      <c r="P316">
        <f>(PI()-ATAN('Type 2 Op-Amp'!$F$20/N316)-ATAN(N316/'Type 2 Op-Amp'!$F$21))*180/PI()</f>
        <v>129.3665678924803</v>
      </c>
    </row>
    <row r="317" spans="14:16" x14ac:dyDescent="0.25">
      <c r="N317">
        <v>11748.975549395289</v>
      </c>
      <c r="O317">
        <f>20*LOG('Type 2 Op-Amp'!$C$12*(SQRT(1+('Type 2 Op-Amp'!$F$20/N317)^2))/(SQRT(1+(N317/'Type 2 Op-Amp'!$F$21)^2)))</f>
        <v>21.329502730925224</v>
      </c>
      <c r="P317">
        <f>(PI()-ATAN('Type 2 Op-Amp'!$F$20/N317)-ATAN(N317/'Type 2 Op-Amp'!$F$21))*180/PI()</f>
        <v>128.92264993501584</v>
      </c>
    </row>
    <row r="318" spans="14:16" x14ac:dyDescent="0.25">
      <c r="N318">
        <v>12022.64434617412</v>
      </c>
      <c r="O318">
        <f>20*LOG('Type 2 Op-Amp'!$C$12*(SQRT(1+('Type 2 Op-Amp'!$F$20/N318)^2))/(SQRT(1+(N318/'Type 2 Op-Amp'!$F$21)^2)))</f>
        <v>21.23428369287312</v>
      </c>
      <c r="P318">
        <f>(PI()-ATAN('Type 2 Op-Amp'!$F$20/N318)-ATAN(N318/'Type 2 Op-Amp'!$F$21))*180/PI()</f>
        <v>128.47252431711564</v>
      </c>
    </row>
    <row r="319" spans="14:16" x14ac:dyDescent="0.25">
      <c r="N319">
        <v>12302.687708123807</v>
      </c>
      <c r="O319">
        <f>20*LOG('Type 2 Op-Amp'!$C$12*(SQRT(1+('Type 2 Op-Amp'!$F$20/N319)^2))/(SQRT(1+(N319/'Type 2 Op-Amp'!$F$21)^2)))</f>
        <v>21.136999951007848</v>
      </c>
      <c r="P319">
        <f>(PI()-ATAN('Type 2 Op-Amp'!$F$20/N319)-ATAN(N319/'Type 2 Op-Amp'!$F$21))*180/PI()</f>
        <v>128.0166202790748</v>
      </c>
    </row>
    <row r="320" spans="14:16" x14ac:dyDescent="0.25">
      <c r="N320">
        <v>12589.254117941662</v>
      </c>
      <c r="O320">
        <f>20*LOG('Type 2 Op-Amp'!$C$12*(SQRT(1+('Type 2 Op-Amp'!$F$20/N320)^2))/(SQRT(1+(N320/'Type 2 Op-Amp'!$F$21)^2)))</f>
        <v>21.037634131810229</v>
      </c>
      <c r="P320">
        <f>(PI()-ATAN('Type 2 Op-Amp'!$F$20/N320)-ATAN(N320/'Type 2 Op-Amp'!$F$21))*180/PI()</f>
        <v>127.55536949142561</v>
      </c>
    </row>
    <row r="321" spans="14:16" x14ac:dyDescent="0.25">
      <c r="N321">
        <v>12882.495516931327</v>
      </c>
      <c r="O321">
        <f>20*LOG('Type 2 Op-Amp'!$C$12*(SQRT(1+('Type 2 Op-Amp'!$F$20/N321)^2))/(SQRT(1+(N321/'Type 2 Op-Amp'!$F$21)^2)))</f>
        <v>20.936171648156542</v>
      </c>
      <c r="P321">
        <f>(PI()-ATAN('Type 2 Op-Amp'!$F$20/N321)-ATAN(N321/'Type 2 Op-Amp'!$F$21))*180/PI()</f>
        <v>127.08920512304515</v>
      </c>
    </row>
    <row r="322" spans="14:16" x14ac:dyDescent="0.25">
      <c r="N322">
        <v>13182.567385564056</v>
      </c>
      <c r="O322">
        <f>20*LOG('Type 2 Op-Amp'!$C$12*(SQRT(1+('Type 2 Op-Amp'!$F$20/N322)^2))/(SQRT(1+(N322/'Type 2 Op-Amp'!$F$21)^2)))</f>
        <v>20.83260070853893</v>
      </c>
      <c r="P322">
        <f>(PI()-ATAN('Type 2 Op-Amp'!$F$20/N322)-ATAN(N322/'Type 2 Op-Amp'!$F$21))*180/PI()</f>
        <v>126.61856089725714</v>
      </c>
    </row>
    <row r="323" spans="14:16" x14ac:dyDescent="0.25">
      <c r="N323">
        <v>13489.628825916521</v>
      </c>
      <c r="O323">
        <f>20*LOG('Type 2 Op-Amp'!$C$12*(SQRT(1+('Type 2 Op-Amp'!$F$20/N323)^2))/(SQRT(1+(N323/'Type 2 Op-Amp'!$F$21)^2)))</f>
        <v>20.726912316460755</v>
      </c>
      <c r="P323">
        <f>(PI()-ATAN('Type 2 Op-Amp'!$F$20/N323)-ATAN(N323/'Type 2 Op-Amp'!$F$21))*180/PI()</f>
        <v>126.14387014145365</v>
      </c>
    </row>
    <row r="324" spans="14:16" x14ac:dyDescent="0.25">
      <c r="N324">
        <v>13803.842646028832</v>
      </c>
      <c r="O324">
        <f>20*LOG('Type 2 Op-Amp'!$C$12*(SQRT(1+('Type 2 Op-Amp'!$F$20/N324)^2))/(SQRT(1+(N324/'Type 2 Op-Amp'!$F$21)^2)))</f>
        <v>20.619100259894125</v>
      </c>
      <c r="P324">
        <f>(PI()-ATAN('Type 2 Op-Amp'!$F$20/N324)-ATAN(N324/'Type 2 Op-Amp'!$F$21))*180/PI()</f>
        <v>125.66556483589946</v>
      </c>
    </row>
    <row r="325" spans="14:16" x14ac:dyDescent="0.25">
      <c r="N325">
        <v>14125.375446227525</v>
      </c>
      <c r="O325">
        <f>20*LOG('Type 2 Op-Amp'!$C$12*(SQRT(1+('Type 2 Op-Amp'!$F$20/N325)^2))/(SQRT(1+(N325/'Type 2 Op-Amp'!$F$21)^2)))</f>
        <v>20.509161090777688</v>
      </c>
      <c r="P325">
        <f>(PI()-ATAN('Type 2 Op-Amp'!$F$20/N325)-ATAN(N325/'Type 2 Op-Amp'!$F$21))*180/PI()</f>
        <v>125.18407466744752</v>
      </c>
    </row>
    <row r="326" spans="14:16" x14ac:dyDescent="0.25">
      <c r="N326">
        <v>14454.397707459255</v>
      </c>
      <c r="O326">
        <f>20*LOG('Type 2 Op-Amp'!$C$12*(SQRT(1+('Type 2 Op-Amp'!$F$20/N326)^2))/(SQRT(1+(N326/'Type 2 Op-Amp'!$F$21)^2)))</f>
        <v>20.397094094623867</v>
      </c>
      <c r="P326">
        <f>(PI()-ATAN('Type 2 Op-Amp'!$F$20/N326)-ATAN(N326/'Type 2 Op-Amp'!$F$21))*180/PI()</f>
        <v>124.69982609388964</v>
      </c>
    </row>
    <row r="327" spans="14:16" x14ac:dyDescent="0.25">
      <c r="N327">
        <v>14791.083881682052</v>
      </c>
      <c r="O327">
        <f>20*LOG('Type 2 Op-Amp'!$C$12*(SQRT(1+('Type 2 Op-Amp'!$F$20/N327)^2))/(SQRT(1+(N327/'Type 2 Op-Amp'!$F$21)^2)))</f>
        <v>20.282901250395163</v>
      </c>
      <c r="P327">
        <f>(PI()-ATAN('Type 2 Op-Amp'!$F$20/N327)-ATAN(N327/'Type 2 Op-Amp'!$F$21))*180/PI()</f>
        <v>124.21324142458917</v>
      </c>
    </row>
    <row r="328" spans="14:16" x14ac:dyDescent="0.25">
      <c r="N328">
        <v>15135.612484362058</v>
      </c>
      <c r="O328">
        <f>20*LOG('Type 2 Op-Amp'!$C$12*(SQRT(1+('Type 2 Op-Amp'!$F$20/N328)^2))/(SQRT(1+(N328/'Type 2 Op-Amp'!$F$21)^2)))</f>
        <v>20.166587180897196</v>
      </c>
      <c r="P328">
        <f>(PI()-ATAN('Type 2 Op-Amp'!$F$20/N328)-ATAN(N328/'Type 2 Op-Amp'!$F$21))*180/PI()</f>
        <v>123.72473792289607</v>
      </c>
    </row>
    <row r="329" spans="14:16" x14ac:dyDescent="0.25">
      <c r="N329">
        <v>15488.166189124788</v>
      </c>
      <c r="O329">
        <f>20*LOG('Type 2 Op-Amp'!$C$12*(SQRT(1+('Type 2 Op-Amp'!$F$20/N329)^2))/(SQRT(1+(N329/'Type 2 Op-Amp'!$F$21)^2)))</f>
        <v>20.048159094020662</v>
      </c>
      <c r="P329">
        <f>(PI()-ATAN('Type 2 Op-Amp'!$F$20/N329)-ATAN(N329/'Type 2 Op-Amp'!$F$21))*180/PI()</f>
        <v>123.23472693563178</v>
      </c>
    </row>
    <row r="330" spans="14:16" x14ac:dyDescent="0.25">
      <c r="N330">
        <v>15848.931924611106</v>
      </c>
      <c r="O330">
        <f>20*LOG('Type 2 Op-Amp'!$C$12*(SQRT(1+('Type 2 Op-Amp'!$F$20/N330)^2))/(SQRT(1+(N330/'Type 2 Op-Amp'!$F$21)^2)))</f>
        <v>19.927626715243655</v>
      </c>
      <c r="P330">
        <f>(PI()-ATAN('Type 2 Op-Amp'!$F$20/N330)-ATAN(N330/'Type 2 Op-Amp'!$F$21))*180/PI()</f>
        <v>122.74361305465409</v>
      </c>
    </row>
    <row r="331" spans="14:16" x14ac:dyDescent="0.25">
      <c r="N331">
        <v>16218.100973589271</v>
      </c>
      <c r="O331">
        <f>20*LOG('Type 2 Op-Amp'!$C$12*(SQRT(1+('Type 2 Op-Amp'!$F$20/N331)^2))/(SQRT(1+(N331/'Type 2 Op-Amp'!$F$21)^2)))</f>
        <v>19.805002211879533</v>
      </c>
      <c r="P331">
        <f>(PI()-ATAN('Type 2 Op-Amp'!$F$20/N331)-ATAN(N331/'Type 2 Op-Amp'!$F$21))*180/PI()</f>
        <v>122.25179331518008</v>
      </c>
    </row>
    <row r="332" spans="14:16" x14ac:dyDescent="0.25">
      <c r="N332">
        <v>16595.869074375572</v>
      </c>
      <c r="O332">
        <f>20*LOG('Type 2 Op-Amp'!$C$12*(SQRT(1+('Type 2 Op-Amp'!$F$20/N332)^2))/(SQRT(1+(N332/'Type 2 Op-Amp'!$F$21)^2)))</f>
        <v>19.680300109621541</v>
      </c>
      <c r="P332">
        <f>(PI()-ATAN('Type 2 Op-Amp'!$F$20/N332)-ATAN(N332/'Type 2 Op-Amp'!$F$21))*180/PI()</f>
        <v>121.75965643516007</v>
      </c>
    </row>
    <row r="333" spans="14:16" x14ac:dyDescent="0.25">
      <c r="N333">
        <v>16982.436524617409</v>
      </c>
      <c r="O333">
        <f>20*LOG('Type 2 Op-Amp'!$C$12*(SQRT(1+('Type 2 Op-Amp'!$F$20/N333)^2))/(SQRT(1+(N333/'Type 2 Op-Amp'!$F$21)^2)))</f>
        <v>19.55353720199405</v>
      </c>
      <c r="P333">
        <f>(PI()-ATAN('Type 2 Op-Amp'!$F$20/N333)-ATAN(N333/'Type 2 Op-Amp'!$F$21))*180/PI()</f>
        <v>121.26758209956728</v>
      </c>
    </row>
    <row r="334" spans="14:16" x14ac:dyDescent="0.25">
      <c r="N334">
        <v>17378.008287493718</v>
      </c>
      <c r="O334">
        <f>20*LOG('Type 2 Op-Amp'!$C$12*(SQRT(1+('Type 2 Op-Amp'!$F$20/N334)^2))/(SQRT(1+(N334/'Type 2 Op-Amp'!$F$21)^2)))</f>
        <v>19.424732453369778</v>
      </c>
      <c r="P334">
        <f>(PI()-ATAN('Type 2 Op-Amp'!$F$20/N334)-ATAN(N334/'Type 2 Op-Amp'!$F$21))*180/PI()</f>
        <v>120.77594029300425</v>
      </c>
    </row>
    <row r="335" spans="14:16" x14ac:dyDescent="0.25">
      <c r="N335">
        <v>17782.794100389194</v>
      </c>
      <c r="O335">
        <f>20*LOG('Type 2 Op-Amp'!$C$12*(SQRT(1+('Type 2 Op-Amp'!$F$20/N335)^2))/(SQRT(1+(N335/'Type 2 Op-Amp'!$F$21)^2)))</f>
        <v>19.293906896253297</v>
      </c>
      <c r="P335">
        <f>(PI()-ATAN('Type 2 Op-Amp'!$F$20/N335)-ATAN(N335/'Type 2 Op-Amp'!$F$21))*180/PI()</f>
        <v>120.28509068353306</v>
      </c>
    </row>
    <row r="336" spans="14:16" x14ac:dyDescent="0.25">
      <c r="N336">
        <v>18197.008586099793</v>
      </c>
      <c r="O336">
        <f>20*LOG('Type 2 Op-Amp'!$C$12*(SQRT(1+('Type 2 Op-Amp'!$F$20/N336)^2))/(SQRT(1+(N336/'Type 2 Op-Amp'!$F$21)^2)))</f>
        <v>19.161083523562091</v>
      </c>
      <c r="P336">
        <f>(PI()-ATAN('Type 2 Op-Amp'!$F$20/N336)-ATAN(N336/'Type 2 Op-Amp'!$F$21))*180/PI()</f>
        <v>119.79538206012714</v>
      </c>
    </row>
    <row r="337" spans="14:16" x14ac:dyDescent="0.25">
      <c r="N337">
        <v>18620.871366628631</v>
      </c>
      <c r="O337">
        <f>20*LOG('Type 2 Op-Amp'!$C$12*(SQRT(1+('Type 2 Op-Amp'!$F$20/N337)^2))/(SQRT(1+(N337/'Type 2 Op-Amp'!$F$21)^2)))</f>
        <v>19.026287176658371</v>
      </c>
      <c r="P337">
        <f>(PI()-ATAN('Type 2 Op-Amp'!$F$20/N337)-ATAN(N337/'Type 2 Op-Amp'!$F$21))*180/PI()</f>
        <v>119.30715182561651</v>
      </c>
    </row>
    <row r="338" spans="14:16" x14ac:dyDescent="0.25">
      <c r="N338">
        <v>19054.607179632425</v>
      </c>
      <c r="O338">
        <f>20*LOG('Type 2 Op-Amp'!$C$12*(SQRT(1+('Type 2 Op-Amp'!$F$20/N338)^2))/(SQRT(1+(N338/'Type 2 Op-Amp'!$F$21)^2)))</f>
        <v>18.889544429896997</v>
      </c>
      <c r="P338">
        <f>(PI()-ATAN('Type 2 Op-Amp'!$F$20/N338)-ATAN(N338/'Type 2 Op-Amp'!$F$21))*180/PI()</f>
        <v>118.82072554647505</v>
      </c>
    </row>
    <row r="339" spans="14:16" x14ac:dyDescent="0.25">
      <c r="N339">
        <v>19498.445997580406</v>
      </c>
      <c r="O339">
        <f>20*LOG('Type 2 Op-Amp'!$C$12*(SQRT(1+('Type 2 Op-Amp'!$F$20/N339)^2))/(SQRT(1+(N339/'Type 2 Op-Amp'!$F$21)^2)))</f>
        <v>18.750883472457847</v>
      </c>
      <c r="P339">
        <f>(PI()-ATAN('Type 2 Op-Amp'!$F$20/N339)-ATAN(N339/'Type 2 Op-Amp'!$F$21))*180/PI()</f>
        <v>118.33641656027498</v>
      </c>
    </row>
    <row r="340" spans="14:16" x14ac:dyDescent="0.25">
      <c r="N340">
        <v>19952.623149688745</v>
      </c>
      <c r="O340">
        <f>20*LOG('Type 2 Op-Amp'!$C$12*(SQRT(1+('Type 2 Op-Amp'!$F$20/N340)^2))/(SQRT(1+(N340/'Type 2 Op-Amp'!$F$21)^2)))</f>
        <v>18.610333988225239</v>
      </c>
      <c r="P340">
        <f>(PI()-ATAN('Type 2 Op-Amp'!$F$20/N340)-ATAN(N340/'Type 2 Op-Amp'!$F$21))*180/PI()</f>
        <v>117.85452564112784</v>
      </c>
    </row>
    <row r="341" spans="14:16" x14ac:dyDescent="0.25">
      <c r="N341">
        <v>20417.379446695239</v>
      </c>
      <c r="O341">
        <f>20*LOG('Type 2 Op-Amp'!$C$12*(SQRT(1+('Type 2 Op-Amp'!$F$20/N341)^2))/(SQRT(1+(N341/'Type 2 Op-Amp'!$F$21)^2)))</f>
        <v>18.467927034462793</v>
      </c>
      <c r="P341">
        <f>(PI()-ATAN('Type 2 Op-Amp'!$F$20/N341)-ATAN(N341/'Type 2 Op-Amp'!$F$21))*180/PI()</f>
        <v>117.37534072293919</v>
      </c>
    </row>
    <row r="342" spans="14:16" x14ac:dyDescent="0.25">
      <c r="N342">
        <v>20892.961308540333</v>
      </c>
      <c r="O342">
        <f>20*LOG('Type 2 Op-Amp'!$C$12*(SQRT(1+('Type 2 Op-Amp'!$F$20/N342)^2))/(SQRT(1+(N342/'Type 2 Op-Amp'!$F$21)^2)))</f>
        <v>18.323694920010457</v>
      </c>
      <c r="P342">
        <f>(PI()-ATAN('Type 2 Op-Amp'!$F$20/N342)-ATAN(N342/'Type 2 Op-Amp'!$F$21))*180/PI()</f>
        <v>116.89913667984283</v>
      </c>
    </row>
    <row r="343" spans="14:16" x14ac:dyDescent="0.25">
      <c r="N343">
        <v>21379.620895022261</v>
      </c>
      <c r="O343">
        <f>20*LOG('Type 2 Op-Amp'!$C$12*(SQRT(1+('Type 2 Op-Amp'!$F$20/N343)^2))/(SQRT(1+(N343/'Type 2 Op-Amp'!$F$21)^2)))</f>
        <v>18.177671083701629</v>
      </c>
      <c r="P343">
        <f>(PI()-ATAN('Type 2 Op-Amp'!$F$20/N343)-ATAN(N343/'Type 2 Op-Amp'!$F$21))*180/PI()</f>
        <v>116.4261751627442</v>
      </c>
    </row>
    <row r="344" spans="14:16" x14ac:dyDescent="0.25">
      <c r="N344">
        <v>21877.616239495459</v>
      </c>
      <c r="O344">
        <f>20*LOG('Type 2 Op-Amp'!$C$12*(SQRT(1+('Type 2 Op-Amp'!$F$20/N344)^2))/(SQRT(1+(N344/'Type 2 Op-Amp'!$F$21)^2)))</f>
        <v>18.029889973663579</v>
      </c>
      <c r="P344">
        <f>(PI()-ATAN('Type 2 Op-Amp'!$F$20/N344)-ATAN(N344/'Type 2 Op-Amp'!$F$21))*180/PI()</f>
        <v>115.95670449050546</v>
      </c>
    </row>
    <row r="345" spans="14:16" x14ac:dyDescent="0.25">
      <c r="N345">
        <v>22387.211385683328</v>
      </c>
      <c r="O345">
        <f>20*LOG('Type 2 Op-Amp'!$C$12*(SQRT(1+('Type 2 Op-Amp'!$F$20/N345)^2))/(SQRT(1+(N345/'Type 2 Op-Amp'!$F$21)^2)))</f>
        <v>17.880386928124334</v>
      </c>
      <c r="P345">
        <f>(PI()-ATAN('Type 2 Op-Amp'!$F$20/N345)-ATAN(N345/'Type 2 Op-Amp'!$F$21))*180/PI()</f>
        <v>115.49095959394276</v>
      </c>
    </row>
    <row r="346" spans="14:16" x14ac:dyDescent="0.25">
      <c r="N346">
        <v>22908.676527677657</v>
      </c>
      <c r="O346">
        <f>20*LOG('Type 2 Op-Amp'!$C$12*(SQRT(1+('Type 2 Op-Amp'!$F$20/N346)^2))/(SQRT(1+(N346/'Type 2 Op-Amp'!$F$21)^2)))</f>
        <v>17.729198058304938</v>
      </c>
      <c r="P346">
        <f>(PI()-ATAN('Type 2 Op-Amp'!$F$20/N346)-ATAN(N346/'Type 2 Op-Amp'!$F$21))*180/PI()</f>
        <v>115.02916201048679</v>
      </c>
    </row>
    <row r="347" spans="14:16" x14ac:dyDescent="0.25">
      <c r="N347">
        <v>23442.288153199144</v>
      </c>
      <c r="O347">
        <f>20*LOG('Type 2 Op-Amp'!$C$12*(SQRT(1+('Type 2 Op-Amp'!$F$20/N347)^2))/(SQRT(1+(N347/'Type 2 Op-Amp'!$F$21)^2)))</f>
        <v>17.576360133928105</v>
      </c>
      <c r="P347">
        <f>(PI()-ATAN('Type 2 Op-Amp'!$F$20/N347)-ATAN(N347/'Type 2 Op-Amp'!$F$21))*180/PI()</f>
        <v>114.57151992707924</v>
      </c>
    </row>
    <row r="348" spans="14:16" x14ac:dyDescent="0.25">
      <c r="N348">
        <v>23988.329190194825</v>
      </c>
      <c r="O348">
        <f>20*LOG('Type 2 Op-Amp'!$C$12*(SQRT(1+('Type 2 Op-Amp'!$F$20/N348)^2))/(SQRT(1+(N348/'Type 2 Op-Amp'!$F$21)^2)))</f>
        <v>17.421910471824205</v>
      </c>
      <c r="P348">
        <f>(PI()-ATAN('Type 2 Op-Amp'!$F$20/N348)-ATAN(N348/'Type 2 Op-Amp'!$F$21))*180/PI()</f>
        <v>114.11822826864342</v>
      </c>
    </row>
    <row r="349" spans="14:16" x14ac:dyDescent="0.25">
      <c r="N349">
        <v>24547.089156850216</v>
      </c>
      <c r="O349">
        <f>20*LOG('Type 2 Op-Amp'!$C$12*(SQRT(1+('Type 2 Op-Amp'!$F$20/N349)^2))/(SQRT(1+(N349/'Type 2 Op-Amp'!$F$21)^2)))</f>
        <v>17.265886828063351</v>
      </c>
      <c r="P349">
        <f>(PI()-ATAN('Type 2 Op-Amp'!$F$20/N349)-ATAN(N349/'Type 2 Op-Amp'!$F$21))*180/PI()</f>
        <v>113.66946882927547</v>
      </c>
    </row>
    <row r="350" spans="14:16" x14ac:dyDescent="0.25">
      <c r="N350">
        <v>25118.864315095714</v>
      </c>
      <c r="O350">
        <f>20*LOG('Type 2 Op-Amp'!$C$12*(SQRT(1+('Type 2 Op-Amp'!$F$20/N350)^2))/(SQRT(1+(N350/'Type 2 Op-Amp'!$F$21)^2)))</f>
        <v>17.108327293989731</v>
      </c>
      <c r="P350">
        <f>(PI()-ATAN('Type 2 Op-Amp'!$F$20/N350)-ATAN(N350/'Type 2 Op-Amp'!$F$21))*180/PI()</f>
        <v>113.22541044315282</v>
      </c>
    </row>
    <row r="351" spans="14:16" x14ac:dyDescent="0.25">
      <c r="N351">
        <v>25703.957827688548</v>
      </c>
      <c r="O351">
        <f>20*LOG('Type 2 Op-Amp'!$C$12*(SQRT(1+('Type 2 Op-Amp'!$F$20/N351)^2))/(SQRT(1+(N351/'Type 2 Op-Amp'!$F$21)^2)))</f>
        <v>16.949270196481404</v>
      </c>
      <c r="P351">
        <f>(PI()-ATAN('Type 2 Op-Amp'!$F$20/N351)-ATAN(N351/'Type 2 Op-Amp'!$F$21))*180/PI()</f>
        <v>112.786209192049</v>
      </c>
    </row>
    <row r="352" spans="14:16" x14ac:dyDescent="0.25">
      <c r="N352">
        <v>26302.67991895372</v>
      </c>
      <c r="O352">
        <f>20*LOG('Type 2 Op-Amp'!$C$12*(SQRT(1+('Type 2 Op-Amp'!$F$20/N352)^2))/(SQRT(1+(N352/'Type 2 Op-Amp'!$F$21)^2)))</f>
        <v>16.788754002706444</v>
      </c>
      <c r="P352">
        <f>(PI()-ATAN('Type 2 Op-Amp'!$F$20/N352)-ATAN(N352/'Type 2 Op-Amp'!$F$21))*180/PI()</f>
        <v>112.35200864627366</v>
      </c>
    </row>
    <row r="353" spans="14:16" x14ac:dyDescent="0.25">
      <c r="N353">
        <v>26915.348039269054</v>
      </c>
      <c r="O353">
        <f>20*LOG('Type 2 Op-Amp'!$C$12*(SQRT(1+('Type 2 Op-Amp'!$F$20/N353)^2))/(SQRT(1+(N353/'Type 2 Op-Amp'!$F$21)^2)))</f>
        <v>16.626817229595396</v>
      </c>
      <c r="P353">
        <f>(PI()-ATAN('Type 2 Op-Amp'!$F$20/N353)-ATAN(N353/'Type 2 Op-Amp'!$F$21))*180/PI()</f>
        <v>111.92294013582419</v>
      </c>
    </row>
    <row r="354" spans="14:16" x14ac:dyDescent="0.25">
      <c r="N354">
        <v>27542.287033381555</v>
      </c>
      <c r="O354">
        <f>20*LOG('Type 2 Op-Amp'!$C$12*(SQRT(1+('Type 2 Op-Amp'!$F$20/N354)^2))/(SQRT(1+(N354/'Type 2 Op-Amp'!$F$21)^2)))</f>
        <v>16.463498358200603</v>
      </c>
      <c r="P354">
        <f>(PI()-ATAN('Type 2 Op-Amp'!$F$20/N354)-ATAN(N354/'Type 2 Op-Amp'!$F$21))*180/PI()</f>
        <v>111.49912304853757</v>
      </c>
    </row>
    <row r="355" spans="14:16" x14ac:dyDescent="0.25">
      <c r="N355">
        <v>28183.829312644426</v>
      </c>
      <c r="O355">
        <f>20*LOG('Type 2 Op-Amp'!$C$12*(SQRT(1+('Type 2 Op-Amp'!$F$20/N355)^2))/(SQRT(1+(N355/'Type 2 Op-Amp'!$F$21)^2)))</f>
        <v>16.298835753066093</v>
      </c>
      <c r="P355">
        <f>(PI()-ATAN('Type 2 Op-Amp'!$F$20/N355)-ATAN(N355/'Type 2 Op-Amp'!$F$21))*180/PI()</f>
        <v>111.08066515206195</v>
      </c>
    </row>
    <row r="356" spans="14:16" x14ac:dyDescent="0.25">
      <c r="N356">
        <v>28840.315031265945</v>
      </c>
      <c r="O356">
        <f>20*LOG('Type 2 Op-Amp'!$C$12*(SQRT(1+('Type 2 Op-Amp'!$F$20/N356)^2))/(SQRT(1+(N356/'Type 2 Op-Amp'!$F$21)^2)))</f>
        <v>16.132867586687176</v>
      </c>
      <c r="P356">
        <f>(PI()-ATAN('Type 2 Op-Amp'!$F$20/N356)-ATAN(N356/'Type 2 Op-Amp'!$F$21))*180/PI()</f>
        <v>110.66766293652896</v>
      </c>
    </row>
    <row r="357" spans="14:16" x14ac:dyDescent="0.25">
      <c r="N357">
        <v>29512.092266663731</v>
      </c>
      <c r="O357">
        <f>20*LOG('Type 2 Op-Amp'!$C$12*(SQRT(1+('Type 2 Op-Amp'!$F$20/N357)^2))/(SQRT(1+(N357/'Type 2 Op-Amp'!$F$21)^2)))</f>
        <v>15.965631769097513</v>
      </c>
      <c r="P357">
        <f>(PI()-ATAN('Type 2 Op-Amp'!$F$20/N357)-ATAN(N357/'Type 2 Op-Amp'!$F$21))*180/PI()</f>
        <v>110.26020197489127</v>
      </c>
    </row>
    <row r="358" spans="14:16" x14ac:dyDescent="0.25">
      <c r="N358">
        <v>30199.51720402003</v>
      </c>
      <c r="O358">
        <f>20*LOG('Type 2 Op-Amp'!$C$12*(SQRT(1+('Type 2 Op-Amp'!$F$20/N358)^2))/(SQRT(1+(N358/'Type 2 Op-Amp'!$F$21)^2)))</f>
        <v>15.797165882582998</v>
      </c>
      <c r="P358">
        <f>(PI()-ATAN('Type 2 Op-Amp'!$F$20/N358)-ATAN(N358/'Type 2 Op-Amp'!$F$21))*180/PI()</f>
        <v>109.85835729799646</v>
      </c>
    </row>
    <row r="359" spans="14:16" x14ac:dyDescent="0.25">
      <c r="N359">
        <v>30902.954325135772</v>
      </c>
      <c r="O359">
        <f>20*LOG('Type 2 Op-Amp'!$C$12*(SQRT(1+('Type 2 Op-Amp'!$F$20/N359)^2))/(SQRT(1+(N359/'Type 2 Op-Amp'!$F$21)^2)))</f>
        <v>15.627507121486939</v>
      </c>
      <c r="P359">
        <f>(PI()-ATAN('Type 2 Op-Amp'!$F$20/N359)-ATAN(N359/'Type 2 Op-Amp'!$F$21))*180/PI()</f>
        <v>109.46219378159167</v>
      </c>
    </row>
    <row r="360" spans="14:16" x14ac:dyDescent="0.25">
      <c r="N360">
        <v>31622.776601683654</v>
      </c>
      <c r="O360">
        <f>20*LOG('Type 2 Op-Amp'!$C$12*(SQRT(1+('Type 2 Op-Amp'!$F$20/N360)^2))/(SQRT(1+(N360/'Type 2 Op-Amp'!$F$21)^2)))</f>
        <v>15.456692237039206</v>
      </c>
      <c r="P360">
        <f>(PI()-ATAN('Type 2 Op-Amp'!$F$20/N360)-ATAN(N360/'Type 2 Op-Amp'!$F$21))*180/PI()</f>
        <v>109.07176654259194</v>
      </c>
    </row>
    <row r="361" spans="14:16" x14ac:dyDescent="0.25">
      <c r="N361">
        <v>32359.365692962681</v>
      </c>
      <c r="O361">
        <f>20*LOG('Type 2 Op-Amp'!$C$12*(SQRT(1+('Type 2 Op-Amp'!$F$20/N361)^2))/(SQRT(1+(N361/'Type 2 Op-Amp'!$F$21)^2)))</f>
        <v>15.284757487113934</v>
      </c>
      <c r="P361">
        <f>(PI()-ATAN('Type 2 Op-Amp'!$F$20/N361)-ATAN(N361/'Type 2 Op-Amp'!$F$21))*180/PI()</f>
        <v>108.68712134209504</v>
      </c>
    </row>
    <row r="362" spans="14:16" x14ac:dyDescent="0.25">
      <c r="N362">
        <v>33113.112148258959</v>
      </c>
      <c r="O362">
        <f>20*LOG('Type 2 Op-Amp'!$C$12*(SQRT(1+('Type 2 Op-Amp'!$F$20/N362)^2))/(SQRT(1+(N362/'Type 2 Op-Amp'!$F$21)^2)))</f>
        <v>15.111738590795639</v>
      </c>
      <c r="P362">
        <f>(PI()-ATAN('Type 2 Op-Amp'!$F$20/N362)-ATAN(N362/'Type 2 Op-Amp'!$F$21))*180/PI()</f>
        <v>108.30829499278411</v>
      </c>
    </row>
    <row r="363" spans="14:16" x14ac:dyDescent="0.25">
      <c r="N363">
        <v>33884.415613920093</v>
      </c>
      <c r="O363">
        <f>20*LOG('Type 2 Op-Amp'!$C$12*(SQRT(1+('Type 2 Op-Amp'!$F$20/N363)^2))/(SQRT(1+(N363/'Type 2 Op-Amp'!$F$21)^2)))</f>
        <v>14.937670687612034</v>
      </c>
      <c r="P363">
        <f>(PI()-ATAN('Type 2 Op-Amp'!$F$20/N363)-ATAN(N363/'Type 2 Op-Amp'!$F$21))*180/PI()</f>
        <v>107.935315768525</v>
      </c>
    </row>
    <row r="364" spans="14:16" x14ac:dyDescent="0.25">
      <c r="N364">
        <v>34673.685045252991</v>
      </c>
      <c r="O364">
        <f>20*LOG('Type 2 Op-Amp'!$C$12*(SQRT(1+('Type 2 Op-Amp'!$F$20/N364)^2))/(SQRT(1+(N364/'Type 2 Op-Amp'!$F$21)^2)))</f>
        <v>14.762588301273748</v>
      </c>
      <c r="P364">
        <f>(PI()-ATAN('Type 2 Op-Amp'!$F$20/N364)-ATAN(N364/'Type 2 Op-Amp'!$F$21))*180/PI()</f>
        <v>107.56820381413237</v>
      </c>
    </row>
    <row r="365" spans="14:16" x14ac:dyDescent="0.25">
      <c r="N365">
        <v>35481.338923357376</v>
      </c>
      <c r="O365">
        <f>20*LOG('Type 2 Op-Amp'!$C$12*(SQRT(1+('Type 2 Op-Amp'!$F$20/N365)^2))/(SQRT(1+(N365/'Type 2 Op-Amp'!$F$21)^2)))</f>
        <v>14.58652530774595</v>
      </c>
      <c r="P365">
        <f>(PI()-ATAN('Type 2 Op-Amp'!$F$20/N365)-ATAN(N365/'Type 2 Op-Amp'!$F$21))*180/PI()</f>
        <v>107.20697155344878</v>
      </c>
    </row>
    <row r="366" spans="14:16" x14ac:dyDescent="0.25">
      <c r="N366">
        <v>36307.805477009955</v>
      </c>
      <c r="O366">
        <f>20*LOG('Type 2 Op-Amp'!$C$12*(SQRT(1+('Type 2 Op-Amp'!$F$20/N366)^2))/(SQRT(1+(N366/'Type 2 Op-Amp'!$F$21)^2)))</f>
        <v>14.409514907464773</v>
      </c>
      <c r="P366">
        <f>(PI()-ATAN('Type 2 Op-Amp'!$F$20/N366)-ATAN(N366/'Type 2 Op-Amp'!$F$21))*180/PI()</f>
        <v>106.85162409405027</v>
      </c>
    </row>
    <row r="367" spans="14:16" x14ac:dyDescent="0.25">
      <c r="N367">
        <v>37153.522909717067</v>
      </c>
      <c r="O367">
        <f>20*LOG('Type 2 Op-Amp'!$C$12*(SQRT(1+('Type 2 Op-Amp'!$F$20/N367)^2))/(SQRT(1+(N367/'Type 2 Op-Amp'!$F$21)^2)))</f>
        <v>14.231589601501922</v>
      </c>
      <c r="P367">
        <f>(PI()-ATAN('Type 2 Op-Amp'!$F$20/N367)-ATAN(N367/'Type 2 Op-Amp'!$F$21))*180/PI()</f>
        <v>106.50215962705755</v>
      </c>
    </row>
    <row r="368" spans="14:16" x14ac:dyDescent="0.25">
      <c r="N368">
        <v>38018.939632055924</v>
      </c>
      <c r="O368">
        <f>20*LOG('Type 2 Op-Amp'!$C$12*(SQRT(1+('Type 2 Op-Amp'!$F$20/N368)^2))/(SQRT(1+(N368/'Type 2 Op-Amp'!$F$21)^2)))</f>
        <v>14.052781171474031</v>
      </c>
      <c r="P368">
        <f>(PI()-ATAN('Type 2 Op-Amp'!$F$20/N368)-ATAN(N368/'Type 2 Op-Amp'!$F$21))*180/PI()</f>
        <v>106.15856982069539</v>
      </c>
    </row>
    <row r="369" spans="14:16" x14ac:dyDescent="0.25">
      <c r="N369">
        <v>38904.51449942786</v>
      </c>
      <c r="O369">
        <f>20*LOG('Type 2 Op-Amp'!$C$12*(SQRT(1+('Type 2 Op-Amp'!$F$20/N369)^2))/(SQRT(1+(N369/'Type 2 Op-Amp'!$F$21)^2)))</f>
        <v>13.873120662988656</v>
      </c>
      <c r="P369">
        <f>(PI()-ATAN('Type 2 Op-Amp'!$F$20/N369)-ATAN(N369/'Type 2 Op-Amp'!$F$21))*180/PI()</f>
        <v>105.82084020639961</v>
      </c>
    </row>
    <row r="370" spans="14:16" x14ac:dyDescent="0.25">
      <c r="N370">
        <v>39810.717055349509</v>
      </c>
      <c r="O370">
        <f>20*LOG('Type 2 Op-Amp'!$C$12*(SQRT(1+('Type 2 Op-Amp'!$F$20/N370)^2))/(SQRT(1+(N370/'Type 2 Op-Amp'!$F$21)^2)))</f>
        <v>13.692638372416514</v>
      </c>
      <c r="P370">
        <f>(PI()-ATAN('Type 2 Op-Amp'!$F$20/N370)-ATAN(N370/'Type 2 Op-Amp'!$F$21))*180/PI()</f>
        <v>105.48895055642278</v>
      </c>
    </row>
    <row r="371" spans="14:16" x14ac:dyDescent="0.25">
      <c r="N371">
        <v>40738.027780411052</v>
      </c>
      <c r="O371">
        <f>20*LOG('Type 2 Op-Amp'!$C$12*(SQRT(1+('Type 2 Op-Amp'!$F$20/N371)^2))/(SQRT(1+(N371/'Type 2 Op-Amp'!$F$21)^2)))</f>
        <v>13.511363836778836</v>
      </c>
      <c r="P371">
        <f>(PI()-ATAN('Type 2 Op-Amp'!$F$20/N371)-ATAN(N371/'Type 2 Op-Amp'!$F$21))*180/PI()</f>
        <v>105.1628752520333</v>
      </c>
    </row>
    <row r="372" spans="14:16" x14ac:dyDescent="0.25">
      <c r="N372">
        <v>41686.938347033305</v>
      </c>
      <c r="O372">
        <f>20*LOG('Type 2 Op-Amp'!$C$12*(SQRT(1+('Type 2 Op-Amp'!$F$20/N372)^2))/(SQRT(1+(N372/'Type 2 Op-Amp'!$F$21)^2)))</f>
        <v>13.32932582654006</v>
      </c>
      <c r="P372">
        <f>(PI()-ATAN('Type 2 Op-Amp'!$F$20/N372)-ATAN(N372/'Type 2 Op-Amp'!$F$21))*180/PI()</f>
        <v>104.84258364153941</v>
      </c>
    </row>
    <row r="373" spans="14:16" x14ac:dyDescent="0.25">
      <c r="N373">
        <v>42657.951880159031</v>
      </c>
      <c r="O373">
        <f>20*LOG('Type 2 Op-Amp'!$C$12*(SQRT(1+('Type 2 Op-Amp'!$F$20/N373)^2))/(SQRT(1+(N373/'Type 2 Op-Amp'!$F$21)^2)))</f>
        <v>13.146552341098586</v>
      </c>
      <c r="P373">
        <f>(PI()-ATAN('Type 2 Op-Amp'!$F$20/N373)-ATAN(N373/'Type 2 Op-Amp'!$F$21))*180/PI()</f>
        <v>104.52804038749755</v>
      </c>
    </row>
    <row r="374" spans="14:16" x14ac:dyDescent="0.25">
      <c r="N374">
        <v>43651.583224016344</v>
      </c>
      <c r="O374">
        <f>20*LOG('Type 2 Op-Amp'!$C$12*(SQRT(1+('Type 2 Op-Amp'!$F$20/N374)^2))/(SQRT(1+(N374/'Type 2 Op-Amp'!$F$21)^2)))</f>
        <v>12.963070606772366</v>
      </c>
      <c r="P374">
        <f>(PI()-ATAN('Type 2 Op-Amp'!$F$20/N374)-ATAN(N374/'Type 2 Op-Amp'!$F$21))*180/PI()</f>
        <v>104.21920580258501</v>
      </c>
    </row>
    <row r="375" spans="14:16" x14ac:dyDescent="0.25">
      <c r="N375">
        <v>44668.359215096054</v>
      </c>
      <c r="O375">
        <f>20*LOG('Type 2 Op-Amp'!$C$12*(SQRT(1+('Type 2 Op-Amp'!$F$20/N375)^2))/(SQRT(1+(N375/'Type 2 Op-Amp'!$F$21)^2)))</f>
        <v>12.778907077081005</v>
      </c>
      <c r="P375">
        <f>(PI()-ATAN('Type 2 Op-Amp'!$F$20/N375)-ATAN(N375/'Type 2 Op-Amp'!$F$21))*180/PI()</f>
        <v>103.91603617372635</v>
      </c>
    </row>
    <row r="376" spans="14:16" x14ac:dyDescent="0.25">
      <c r="N376">
        <v>45708.818961487232</v>
      </c>
      <c r="O376">
        <f>20*LOG('Type 2 Op-Amp'!$C$12*(SQRT(1+('Type 2 Op-Amp'!$F$20/N376)^2))/(SQRT(1+(N376/'Type 2 Op-Amp'!$F$21)^2)))</f>
        <v>12.594087435132241</v>
      </c>
      <c r="P376">
        <f>(PI()-ATAN('Type 2 Op-Amp'!$F$20/N376)-ATAN(N376/'Type 2 Op-Amp'!$F$21))*180/PI()</f>
        <v>103.61848407416758</v>
      </c>
    </row>
    <row r="377" spans="14:16" x14ac:dyDescent="0.25">
      <c r="N377">
        <v>46773.514128719544</v>
      </c>
      <c r="O377">
        <f>20*LOG('Type 2 Op-Amp'!$C$12*(SQRT(1+('Type 2 Op-Amp'!$F$20/N377)^2))/(SQRT(1+(N377/'Type 2 Op-Amp'!$F$21)^2)))</f>
        <v>12.408636597927103</v>
      </c>
      <c r="P377">
        <f>(PI()-ATAN('Type 2 Op-Amp'!$F$20/N377)-ATAN(N377/'Type 2 Op-Amp'!$F$21))*180/PI()</f>
        <v>103.3264986632843</v>
      </c>
    </row>
    <row r="378" spans="14:16" x14ac:dyDescent="0.25">
      <c r="N378">
        <v>47863.009232263539</v>
      </c>
      <c r="O378">
        <f>20*LOG('Type 2 Op-Amp'!$C$12*(SQRT(1+('Type 2 Op-Amp'!$F$20/N378)^2))/(SQRT(1+(N378/'Type 2 Op-Amp'!$F$21)^2)))</f>
        <v>12.222578722405689</v>
      </c>
      <c r="P378">
        <f>(PI()-ATAN('Type 2 Op-Amp'!$F$20/N378)-ATAN(N378/'Type 2 Op-Amp'!$F$21))*180/PI()</f>
        <v>103.04002597399565</v>
      </c>
    </row>
    <row r="379" spans="14:16" x14ac:dyDescent="0.25">
      <c r="N379">
        <v>48977.881936844322</v>
      </c>
      <c r="O379">
        <f>20*LOG('Type 2 Op-Amp'!$C$12*(SQRT(1+('Type 2 Op-Amp'!$F$20/N379)^2))/(SQRT(1+(N379/'Type 2 Op-Amp'!$F$21)^2)))</f>
        <v>12.035937213063105</v>
      </c>
      <c r="P379">
        <f>(PI()-ATAN('Type 2 Op-Amp'!$F$20/N379)-ATAN(N379/'Type 2 Op-Amp'!$F$21))*180/PI()</f>
        <v>102.75900918773421</v>
      </c>
    </row>
    <row r="380" spans="14:16" x14ac:dyDescent="0.25">
      <c r="N380">
        <v>50118.723362726909</v>
      </c>
      <c r="O380">
        <f>20*LOG('Type 2 Op-Amp'!$C$12*(SQRT(1+('Type 2 Op-Amp'!$F$20/N380)^2))/(SQRT(1+(N380/'Type 2 Op-Amp'!$F$21)^2)))</f>
        <v>11.848734730973314</v>
      </c>
      <c r="P380">
        <f>(PI()-ATAN('Type 2 Op-Amp'!$F$20/N380)-ATAN(N380/'Type 2 Op-Amp'!$F$21))*180/PI()</f>
        <v>102.4833888969889</v>
      </c>
    </row>
    <row r="381" spans="14:16" x14ac:dyDescent="0.25">
      <c r="N381">
        <v>51286.138399136158</v>
      </c>
      <c r="O381">
        <f>20*LOG('Type 2 Op-Amp'!$C$12*(SQRT(1+('Type 2 Op-Amp'!$F$20/N381)^2))/(SQRT(1+(N381/'Type 2 Op-Amp'!$F$21)^2)))</f>
        <v>11.660993204067099</v>
      </c>
      <c r="P381">
        <f>(PI()-ATAN('Type 2 Op-Amp'!$F$20/N381)-ATAN(N381/'Type 2 Op-Amp'!$F$21))*180/PI()</f>
        <v>102.21310335550231</v>
      </c>
    </row>
    <row r="382" spans="14:16" x14ac:dyDescent="0.25">
      <c r="N382">
        <v>52480.746024976914</v>
      </c>
      <c r="O382">
        <f>20*LOG('Type 2 Op-Amp'!$C$12*(SQRT(1+('Type 2 Op-Amp'!$F$20/N382)^2))/(SQRT(1+(N382/'Type 2 Op-Amp'!$F$21)^2)))</f>
        <v>11.47273383851876</v>
      </c>
      <c r="P382">
        <f>(PI()-ATAN('Type 2 Op-Amp'!$F$20/N382)-ATAN(N382/'Type 2 Op-Amp'!$F$21))*180/PI()</f>
        <v>101.94808871625571</v>
      </c>
    </row>
    <row r="383" spans="14:16" x14ac:dyDescent="0.25">
      <c r="N383">
        <v>53703.179637024929</v>
      </c>
      <c r="O383">
        <f>20*LOG('Type 2 Op-Amp'!$C$12*(SQRT(1+('Type 2 Op-Amp'!$F$20/N383)^2))/(SQRT(1+(N383/'Type 2 Op-Amp'!$F$21)^2)))</f>
        <v>11.283977131104749</v>
      </c>
      <c r="P383">
        <f>(PI()-ATAN('Type 2 Op-Amp'!$F$20/N383)-ATAN(N383/'Type 2 Op-Amp'!$F$21))*180/PI()</f>
        <v>101.6882792574242</v>
      </c>
    </row>
    <row r="384" spans="14:16" x14ac:dyDescent="0.25">
      <c r="N384">
        <v>54954.087385762097</v>
      </c>
      <c r="O384">
        <f>20*LOG('Type 2 Op-Amp'!$C$12*(SQRT(1+('Type 2 Op-Amp'!$F$20/N384)^2))/(SQRT(1+(N384/'Type 2 Op-Amp'!$F$21)^2)))</f>
        <v>11.094742882406027</v>
      </c>
      <c r="P384">
        <f>(PI()-ATAN('Type 2 Op-Amp'!$F$20/N384)-ATAN(N384/'Type 2 Op-Amp'!$F$21))*180/PI()</f>
        <v>101.43360759652531</v>
      </c>
    </row>
    <row r="385" spans="14:16" x14ac:dyDescent="0.25">
      <c r="N385">
        <v>56234.132519034531</v>
      </c>
      <c r="O385">
        <f>20*LOG('Type 2 Op-Amp'!$C$12*(SQRT(1+('Type 2 Op-Amp'!$F$20/N385)^2))/(SQRT(1+(N385/'Type 2 Op-Amp'!$F$21)^2)))</f>
        <v>10.905050210734228</v>
      </c>
      <c r="P385">
        <f>(PI()-ATAN('Type 2 Op-Amp'!$F$20/N385)-ATAN(N385/'Type 2 Op-Amp'!$F$21))*180/PI()</f>
        <v>101.18400489301888</v>
      </c>
    </row>
    <row r="386" spans="14:16" x14ac:dyDescent="0.25">
      <c r="N386">
        <v>57543.993733715295</v>
      </c>
      <c r="O386">
        <f>20*LOG('Type 2 Op-Amp'!$C$12*(SQRT(1+('Type 2 Op-Amp'!$F$20/N386)^2))/(SQRT(1+(N386/'Type 2 Op-Amp'!$F$21)^2)))</f>
        <v>10.714917566670101</v>
      </c>
      <c r="P386">
        <f>(PI()-ATAN('Type 2 Op-Amp'!$F$20/N386)-ATAN(N386/'Type 2 Op-Amp'!$F$21))*180/PI()</f>
        <v>100.93940103964705</v>
      </c>
    </row>
    <row r="387" spans="14:16" x14ac:dyDescent="0.25">
      <c r="N387">
        <v>58884.3655355585</v>
      </c>
      <c r="O387">
        <f>20*LOG('Type 2 Op-Amp'!$C$12*(SQRT(1+('Type 2 Op-Amp'!$F$20/N387)^2))/(SQRT(1+(N387/'Type 2 Op-Amp'!$F$21)^2)))</f>
        <v>10.524362748110578</v>
      </c>
      <c r="P387">
        <f>(PI()-ATAN('Type 2 Op-Amp'!$F$20/N387)-ATAN(N387/'Type 2 Op-Amp'!$F$21))*180/PI()</f>
        <v>100.69972484282663</v>
      </c>
    </row>
    <row r="388" spans="14:16" x14ac:dyDescent="0.25">
      <c r="N388">
        <v>60255.95860743535</v>
      </c>
      <c r="O388">
        <f>20*LOG('Type 2 Op-Amp'!$C$12*(SQRT(1+('Type 2 Op-Amp'!$F$20/N388)^2))/(SQRT(1+(N388/'Type 2 Op-Amp'!$F$21)^2)))</f>
        <v>10.333402915728914</v>
      </c>
      <c r="P388">
        <f>(PI()-ATAN('Type 2 Op-Amp'!$F$20/N388)-ATAN(N388/'Type 2 Op-Amp'!$F$21))*180/PI()</f>
        <v>100.46490419242711</v>
      </c>
    </row>
    <row r="389" spans="14:16" x14ac:dyDescent="0.25">
      <c r="N389">
        <v>61659.500186147779</v>
      </c>
      <c r="O389">
        <f>20*LOG('Type 2 Op-Amp'!$C$12*(SQRT(1+('Type 2 Op-Amp'!$F$20/N389)^2))/(SQRT(1+(N389/'Type 2 Op-Amp'!$F$21)^2)))</f>
        <v>10.142054608759409</v>
      </c>
      <c r="P389">
        <f>(PI()-ATAN('Type 2 Op-Amp'!$F$20/N389)-ATAN(N389/'Type 2 Op-Amp'!$F$21))*180/PI()</f>
        <v>100.23486622128273</v>
      </c>
    </row>
    <row r="390" spans="14:16" x14ac:dyDescent="0.25">
      <c r="N390">
        <v>63095.734448018869</v>
      </c>
      <c r="O390">
        <f>20*LOG('Type 2 Op-Amp'!$C$12*(SQRT(1+('Type 2 Op-Amp'!$F$20/N390)^2))/(SQRT(1+(N390/'Type 2 Op-Amp'!$F$21)^2)))</f>
        <v>9.9503337610259983</v>
      </c>
      <c r="P390">
        <f>(PI()-ATAN('Type 2 Op-Amp'!$F$20/N390)-ATAN(N390/'Type 2 Op-Amp'!$F$21))*180/PI()</f>
        <v>100.00953745479922</v>
      </c>
    </row>
    <row r="391" spans="14:16" x14ac:dyDescent="0.25">
      <c r="N391">
        <v>64565.422903465085</v>
      </c>
      <c r="O391">
        <f>20*LOG('Type 2 Op-Amp'!$C$12*(SQRT(1+('Type 2 Op-Amp'!$F$20/N391)^2))/(SQRT(1+(N391/'Type 2 Op-Amp'!$F$21)^2)))</f>
        <v>9.7582557171404449</v>
      </c>
      <c r="P391">
        <f>(PI()-ATAN('Type 2 Op-Amp'!$F$20/N391)-ATAN(N391/'Type 2 Op-Amp'!$F$21))*180/PI()</f>
        <v>99.788843951024532</v>
      </c>
    </row>
    <row r="392" spans="14:16" x14ac:dyDescent="0.25">
      <c r="N392">
        <v>66069.344800759107</v>
      </c>
      <c r="O392">
        <f>20*LOG('Type 2 Op-Amp'!$C$12*(SQRT(1+('Type 2 Op-Amp'!$F$20/N392)^2))/(SQRT(1+(N392/'Type 2 Op-Amp'!$F$21)^2)))</f>
        <v>9.5658352488026814</v>
      </c>
      <c r="P392">
        <f>(PI()-ATAN('Type 2 Op-Amp'!$F$20/N392)-ATAN(N392/'Type 2 Op-Amp'!$F$21))*180/PI()</f>
        <v>99.572711431557806</v>
      </c>
    </row>
    <row r="393" spans="14:16" x14ac:dyDescent="0.25">
      <c r="N393">
        <v>67608.29753919768</v>
      </c>
      <c r="O393">
        <f>20*LOG('Type 2 Op-Amp'!$C$12*(SQRT(1+('Type 2 Op-Amp'!$F$20/N393)^2))/(SQRT(1+(N393/'Type 2 Op-Amp'!$F$21)^2)))</f>
        <v>9.3730865711420499</v>
      </c>
      <c r="P393">
        <f>(PI()-ATAN('Type 2 Op-Amp'!$F$20/N393)-ATAN(N393/'Type 2 Op-Amp'!$F$21))*180/PI()</f>
        <v>99.361065403673862</v>
      </c>
    </row>
    <row r="394" spans="14:16" x14ac:dyDescent="0.25">
      <c r="N394">
        <v>69183.097091893127</v>
      </c>
      <c r="O394">
        <f>20*LOG('Type 2 Op-Amp'!$C$12*(SQRT(1+('Type 2 Op-Amp'!$F$20/N394)^2))/(SQRT(1+(N394/'Type 2 Op-Amp'!$F$21)^2)))</f>
        <v>9.1800233590440126</v>
      </c>
      <c r="P394">
        <f>(PI()-ATAN('Type 2 Op-Amp'!$F$20/N394)-ATAN(N394/'Type 2 Op-Amp'!$F$21))*180/PI()</f>
        <v>99.153831274040854</v>
      </c>
    </row>
    <row r="395" spans="14:16" x14ac:dyDescent="0.25">
      <c r="N395">
        <v>70794.578438413257</v>
      </c>
      <c r="O395">
        <f>20*LOG('Type 2 Op-Amp'!$C$12*(SQRT(1+('Type 2 Op-Amp'!$F$20/N395)^2))/(SQRT(1+(N395/'Type 2 Op-Amp'!$F$21)^2)))</f>
        <v>8.986658763412553</v>
      </c>
      <c r="P395">
        <f>(PI()-ATAN('Type 2 Op-Amp'!$F$20/N395)-ATAN(N395/'Type 2 Op-Amp'!$F$21))*180/PI()</f>
        <v>98.950934454406038</v>
      </c>
    </row>
    <row r="396" spans="14:16" x14ac:dyDescent="0.25">
      <c r="N396">
        <v>72443.596007498432</v>
      </c>
      <c r="O396">
        <f>20*LOG('Type 2 Op-Amp'!$C$12*(SQRT(1+('Type 2 Op-Amp'!$F$20/N396)^2))/(SQRT(1+(N396/'Type 2 Op-Amp'!$F$21)^2)))</f>
        <v>8.7930054273235907</v>
      </c>
      <c r="P396">
        <f>(PI()-ATAN('Type 2 Op-Amp'!$F$20/N396)-ATAN(N396/'Type 2 Op-Amp'!$F$21))*180/PI()</f>
        <v>98.752300459622148</v>
      </c>
    </row>
    <row r="397" spans="14:16" x14ac:dyDescent="0.25">
      <c r="N397">
        <v>74131.024130091173</v>
      </c>
      <c r="O397">
        <f>20*LOG('Type 2 Op-Amp'!$C$12*(SQRT(1+('Type 2 Op-Amp'!$F$20/N397)^2))/(SQRT(1+(N397/'Type 2 Op-Amp'!$F$21)^2)))</f>
        <v>8.5990755020296792</v>
      </c>
      <c r="P397">
        <f>(PI()-ATAN('Type 2 Op-Amp'!$F$20/N397)-ATAN(N397/'Type 2 Op-Amp'!$F$21))*180/PI()</f>
        <v>98.557854998380265</v>
      </c>
    </row>
    <row r="398" spans="14:16" x14ac:dyDescent="0.25">
      <c r="N398">
        <v>75857.757502917782</v>
      </c>
      <c r="O398">
        <f>20*LOG('Type 2 Op-Amp'!$C$12*(SQRT(1+('Type 2 Op-Amp'!$F$20/N398)^2))/(SQRT(1+(N398/'Type 2 Op-Amp'!$F$21)^2)))</f>
        <v>8.4048806627808119</v>
      </c>
      <c r="P398">
        <f>(PI()-ATAN('Type 2 Op-Amp'!$F$20/N398)-ATAN(N398/'Type 2 Op-Amp'!$F$21))*180/PI()</f>
        <v>98.367524057008893</v>
      </c>
    </row>
    <row r="399" spans="14:16" x14ac:dyDescent="0.25">
      <c r="N399">
        <v>77624.711662868562</v>
      </c>
      <c r="O399">
        <f>20*LOG('Type 2 Op-Amp'!$C$12*(SQRT(1+('Type 2 Op-Amp'!$F$20/N399)^2))/(SQRT(1+(N399/'Type 2 Op-Amp'!$F$21)^2)))</f>
        <v>8.21043212443033</v>
      </c>
      <c r="P399">
        <f>(PI()-ATAN('Type 2 Op-Amp'!$F$20/N399)-ATAN(N399/'Type 2 Op-Amp'!$F$21))*180/PI()</f>
        <v>98.181233976691487</v>
      </c>
    </row>
    <row r="400" spans="14:16" x14ac:dyDescent="0.25">
      <c r="N400">
        <v>79432.823472427524</v>
      </c>
      <c r="O400">
        <f>20*LOG('Type 2 Op-Amp'!$C$12*(SQRT(1+('Type 2 Op-Amp'!$F$20/N400)^2))/(SQRT(1+(N400/'Type 2 Op-Amp'!$F$21)^2)))</f>
        <v>8.0157406567988403</v>
      </c>
      <c r="P400">
        <f>(PI()-ATAN('Type 2 Op-Amp'!$F$20/N400)-ATAN(N400/'Type 2 Op-Amp'!$F$21))*180/PI()</f>
        <v>97.998911524444935</v>
      </c>
    </row>
    <row r="401" spans="14:16" x14ac:dyDescent="0.25">
      <c r="N401">
        <v>81283.051616409255</v>
      </c>
      <c r="O401">
        <f>20*LOG('Type 2 Op-Amp'!$C$12*(SQRT(1+('Type 2 Op-Amp'!$F$20/N401)^2))/(SQRT(1+(N401/'Type 2 Op-Amp'!$F$21)^2)))</f>
        <v>7.8208165997728436</v>
      </c>
      <c r="P401">
        <f>(PI()-ATAN('Type 2 Op-Amp'!$F$20/N401)-ATAN(N401/'Type 2 Op-Amp'!$F$21))*180/PI()</f>
        <v>97.820483958192767</v>
      </c>
    </row>
    <row r="402" spans="14:16" x14ac:dyDescent="0.25">
      <c r="N402">
        <v>83176.377110266418</v>
      </c>
      <c r="O402">
        <f>20*LOG('Type 2 Op-Amp'!$C$12*(SQRT(1+('Type 2 Op-Amp'!$F$20/N402)^2))/(SQRT(1+(N402/'Type 2 Op-Amp'!$F$21)^2)))</f>
        <v>7.6256698781178081</v>
      </c>
      <c r="P402">
        <f>(PI()-ATAN('Type 2 Op-Amp'!$F$20/N402)-ATAN(N402/'Type 2 Op-Amp'!$F$21))*180/PI()</f>
        <v>97.645879086255931</v>
      </c>
    </row>
    <row r="403" spans="14:16" x14ac:dyDescent="0.25">
      <c r="N403">
        <v>85113.803820236935</v>
      </c>
      <c r="O403">
        <f>20*LOG('Type 2 Op-Amp'!$C$12*(SQRT(1+('Type 2 Op-Amp'!$F$20/N403)^2))/(SQRT(1+(N403/'Type 2 Op-Amp'!$F$21)^2)))</f>
        <v>7.4303100159888826</v>
      </c>
      <c r="P403">
        <f>(PI()-ATAN('Type 2 Op-Amp'!$F$20/N403)-ATAN(N403/'Type 2 Op-Amp'!$F$21))*180/PI()</f>
        <v>97.475025321574023</v>
      </c>
    </row>
    <row r="404" spans="14:16" x14ac:dyDescent="0.25">
      <c r="N404">
        <v>87096.358995607341</v>
      </c>
      <c r="O404">
        <f>20*LOG('Type 2 Op-Amp'!$C$12*(SQRT(1+('Type 2 Op-Amp'!$F$20/N404)^2))/(SQRT(1+(N404/'Type 2 Op-Amp'!$F$21)^2)))</f>
        <v>7.2347461511248881</v>
      </c>
      <c r="P404">
        <f>(PI()-ATAN('Type 2 Op-Amp'!$F$20/N404)-ATAN(N404/'Type 2 Op-Amp'!$F$21))*180/PI()</f>
        <v>97.307851730957907</v>
      </c>
    </row>
    <row r="405" spans="14:16" x14ac:dyDescent="0.25">
      <c r="N405">
        <v>89125.093813373795</v>
      </c>
      <c r="O405">
        <f>20*LOG('Type 2 Op-Amp'!$C$12*(SQRT(1+('Type 2 Op-Amp'!$F$20/N405)^2))/(SQRT(1+(N405/'Type 2 Op-Amp'!$F$21)^2)))</f>
        <v>7.0389870487140946</v>
      </c>
      <c r="P405">
        <f>(PI()-ATAN('Type 2 Op-Amp'!$F$20/N405)-ATAN(N405/'Type 2 Op-Amp'!$F$21))*180/PI()</f>
        <v>97.144288079664392</v>
      </c>
    </row>
    <row r="406" spans="14:16" x14ac:dyDescent="0.25">
      <c r="N406">
        <v>91201.083935590184</v>
      </c>
      <c r="O406">
        <f>20*LOG('Type 2 Op-Amp'!$C$12*(SQRT(1+('Type 2 Op-Amp'!$F$20/N406)^2))/(SQRT(1+(N406/'Type 2 Op-Amp'!$F$21)^2)))</f>
        <v>6.8430411149224728</v>
      </c>
      <c r="P406">
        <f>(PI()-ATAN('Type 2 Op-Amp'!$F$20/N406)-ATAN(N406/'Type 2 Op-Amp'!$F$21))*180/PI()</f>
        <v>96.984264871571057</v>
      </c>
    </row>
    <row r="407" spans="14:16" x14ac:dyDescent="0.25">
      <c r="N407">
        <v>93325.430079698301</v>
      </c>
      <c r="O407">
        <f>20*LOG('Type 2 Op-Amp'!$C$12*(SQRT(1+('Type 2 Op-Amp'!$F$20/N407)^2))/(SQRT(1+(N407/'Type 2 Op-Amp'!$F$21)^2)))</f>
        <v>6.646916410077309</v>
      </c>
      <c r="P407">
        <f>(PI()-ATAN('Type 2 Op-Amp'!$F$20/N407)-ATAN(N407/'Type 2 Op-Amp'!$F$21))*180/PI()</f>
        <v>96.827713385218843</v>
      </c>
    </row>
    <row r="408" spans="14:16" x14ac:dyDescent="0.25">
      <c r="N408">
        <v>95499.258602142756</v>
      </c>
      <c r="O408">
        <f>20*LOG('Type 2 Op-Amp'!$C$12*(SQRT(1+('Type 2 Op-Amp'!$F$20/N408)^2))/(SQRT(1+(N408/'Type 2 Op-Amp'!$F$21)^2)))</f>
        <v>6.4506206615010209</v>
      </c>
      <c r="P408">
        <f>(PI()-ATAN('Type 2 Op-Amp'!$F$20/N408)-ATAN(N408/'Type 2 Op-Amp'!$F$21))*180/PI()</f>
        <v>96.674565705977997</v>
      </c>
    </row>
    <row r="409" spans="14:16" x14ac:dyDescent="0.25">
      <c r="N409">
        <v>97723.722095580189</v>
      </c>
      <c r="O409">
        <f>20*LOG('Type 2 Op-Amp'!$C$12*(SQRT(1+('Type 2 Op-Amp'!$F$20/N409)^2))/(SQRT(1+(N409/'Type 2 Op-Amp'!$F$21)^2)))</f>
        <v>6.25416127599168</v>
      </c>
      <c r="P409">
        <f>(PI()-ATAN('Type 2 Op-Amp'!$F$20/N409)-ATAN(N409/'Type 2 Op-Amp'!$F$21))*180/PI()</f>
        <v>96.524754754581551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0"/>
  <dimension ref="B2:N25"/>
  <sheetViews>
    <sheetView zoomScaleNormal="100" workbookViewId="0">
      <selection activeCell="J19" sqref="J19"/>
    </sheetView>
  </sheetViews>
  <sheetFormatPr defaultColWidth="9.140625" defaultRowHeight="15" x14ac:dyDescent="0.25"/>
  <cols>
    <col min="2" max="2" width="10.7109375" bestFit="1" customWidth="1"/>
    <col min="12" max="12" width="19.5703125" customWidth="1"/>
    <col min="258" max="258" width="10.7109375" bestFit="1" customWidth="1"/>
    <col min="268" max="268" width="19.5703125" customWidth="1"/>
    <col min="514" max="514" width="10.7109375" bestFit="1" customWidth="1"/>
    <col min="524" max="524" width="19.5703125" customWidth="1"/>
    <col min="770" max="770" width="10.7109375" bestFit="1" customWidth="1"/>
    <col min="780" max="780" width="19.5703125" customWidth="1"/>
    <col min="1026" max="1026" width="10.7109375" bestFit="1" customWidth="1"/>
    <col min="1036" max="1036" width="19.5703125" customWidth="1"/>
    <col min="1282" max="1282" width="10.7109375" bestFit="1" customWidth="1"/>
    <col min="1292" max="1292" width="19.5703125" customWidth="1"/>
    <col min="1538" max="1538" width="10.7109375" bestFit="1" customWidth="1"/>
    <col min="1548" max="1548" width="19.5703125" customWidth="1"/>
    <col min="1794" max="1794" width="10.7109375" bestFit="1" customWidth="1"/>
    <col min="1804" max="1804" width="19.5703125" customWidth="1"/>
    <col min="2050" max="2050" width="10.7109375" bestFit="1" customWidth="1"/>
    <col min="2060" max="2060" width="19.5703125" customWidth="1"/>
    <col min="2306" max="2306" width="10.7109375" bestFit="1" customWidth="1"/>
    <col min="2316" max="2316" width="19.5703125" customWidth="1"/>
    <col min="2562" max="2562" width="10.7109375" bestFit="1" customWidth="1"/>
    <col min="2572" max="2572" width="19.5703125" customWidth="1"/>
    <col min="2818" max="2818" width="10.7109375" bestFit="1" customWidth="1"/>
    <col min="2828" max="2828" width="19.5703125" customWidth="1"/>
    <col min="3074" max="3074" width="10.7109375" bestFit="1" customWidth="1"/>
    <col min="3084" max="3084" width="19.5703125" customWidth="1"/>
    <col min="3330" max="3330" width="10.7109375" bestFit="1" customWidth="1"/>
    <col min="3340" max="3340" width="19.5703125" customWidth="1"/>
    <col min="3586" max="3586" width="10.7109375" bestFit="1" customWidth="1"/>
    <col min="3596" max="3596" width="19.5703125" customWidth="1"/>
    <col min="3842" max="3842" width="10.7109375" bestFit="1" customWidth="1"/>
    <col min="3852" max="3852" width="19.5703125" customWidth="1"/>
    <col min="4098" max="4098" width="10.7109375" bestFit="1" customWidth="1"/>
    <col min="4108" max="4108" width="19.5703125" customWidth="1"/>
    <col min="4354" max="4354" width="10.7109375" bestFit="1" customWidth="1"/>
    <col min="4364" max="4364" width="19.5703125" customWidth="1"/>
    <col min="4610" max="4610" width="10.7109375" bestFit="1" customWidth="1"/>
    <col min="4620" max="4620" width="19.5703125" customWidth="1"/>
    <col min="4866" max="4866" width="10.7109375" bestFit="1" customWidth="1"/>
    <col min="4876" max="4876" width="19.5703125" customWidth="1"/>
    <col min="5122" max="5122" width="10.7109375" bestFit="1" customWidth="1"/>
    <col min="5132" max="5132" width="19.5703125" customWidth="1"/>
    <col min="5378" max="5378" width="10.7109375" bestFit="1" customWidth="1"/>
    <col min="5388" max="5388" width="19.5703125" customWidth="1"/>
    <col min="5634" max="5634" width="10.7109375" bestFit="1" customWidth="1"/>
    <col min="5644" max="5644" width="19.5703125" customWidth="1"/>
    <col min="5890" max="5890" width="10.7109375" bestFit="1" customWidth="1"/>
    <col min="5900" max="5900" width="19.5703125" customWidth="1"/>
    <col min="6146" max="6146" width="10.7109375" bestFit="1" customWidth="1"/>
    <col min="6156" max="6156" width="19.5703125" customWidth="1"/>
    <col min="6402" max="6402" width="10.7109375" bestFit="1" customWidth="1"/>
    <col min="6412" max="6412" width="19.5703125" customWidth="1"/>
    <col min="6658" max="6658" width="10.7109375" bestFit="1" customWidth="1"/>
    <col min="6668" max="6668" width="19.5703125" customWidth="1"/>
    <col min="6914" max="6914" width="10.7109375" bestFit="1" customWidth="1"/>
    <col min="6924" max="6924" width="19.5703125" customWidth="1"/>
    <col min="7170" max="7170" width="10.7109375" bestFit="1" customWidth="1"/>
    <col min="7180" max="7180" width="19.5703125" customWidth="1"/>
    <col min="7426" max="7426" width="10.7109375" bestFit="1" customWidth="1"/>
    <col min="7436" max="7436" width="19.5703125" customWidth="1"/>
    <col min="7682" max="7682" width="10.7109375" bestFit="1" customWidth="1"/>
    <col min="7692" max="7692" width="19.5703125" customWidth="1"/>
    <col min="7938" max="7938" width="10.7109375" bestFit="1" customWidth="1"/>
    <col min="7948" max="7948" width="19.5703125" customWidth="1"/>
    <col min="8194" max="8194" width="10.7109375" bestFit="1" customWidth="1"/>
    <col min="8204" max="8204" width="19.5703125" customWidth="1"/>
    <col min="8450" max="8450" width="10.7109375" bestFit="1" customWidth="1"/>
    <col min="8460" max="8460" width="19.5703125" customWidth="1"/>
    <col min="8706" max="8706" width="10.7109375" bestFit="1" customWidth="1"/>
    <col min="8716" max="8716" width="19.5703125" customWidth="1"/>
    <col min="8962" max="8962" width="10.7109375" bestFit="1" customWidth="1"/>
    <col min="8972" max="8972" width="19.5703125" customWidth="1"/>
    <col min="9218" max="9218" width="10.7109375" bestFit="1" customWidth="1"/>
    <col min="9228" max="9228" width="19.5703125" customWidth="1"/>
    <col min="9474" max="9474" width="10.7109375" bestFit="1" customWidth="1"/>
    <col min="9484" max="9484" width="19.5703125" customWidth="1"/>
    <col min="9730" max="9730" width="10.7109375" bestFit="1" customWidth="1"/>
    <col min="9740" max="9740" width="19.5703125" customWidth="1"/>
    <col min="9986" max="9986" width="10.7109375" bestFit="1" customWidth="1"/>
    <col min="9996" max="9996" width="19.5703125" customWidth="1"/>
    <col min="10242" max="10242" width="10.7109375" bestFit="1" customWidth="1"/>
    <col min="10252" max="10252" width="19.5703125" customWidth="1"/>
    <col min="10498" max="10498" width="10.7109375" bestFit="1" customWidth="1"/>
    <col min="10508" max="10508" width="19.5703125" customWidth="1"/>
    <col min="10754" max="10754" width="10.7109375" bestFit="1" customWidth="1"/>
    <col min="10764" max="10764" width="19.5703125" customWidth="1"/>
    <col min="11010" max="11010" width="10.7109375" bestFit="1" customWidth="1"/>
    <col min="11020" max="11020" width="19.5703125" customWidth="1"/>
    <col min="11266" max="11266" width="10.7109375" bestFit="1" customWidth="1"/>
    <col min="11276" max="11276" width="19.5703125" customWidth="1"/>
    <col min="11522" max="11522" width="10.7109375" bestFit="1" customWidth="1"/>
    <col min="11532" max="11532" width="19.5703125" customWidth="1"/>
    <col min="11778" max="11778" width="10.7109375" bestFit="1" customWidth="1"/>
    <col min="11788" max="11788" width="19.5703125" customWidth="1"/>
    <col min="12034" max="12034" width="10.7109375" bestFit="1" customWidth="1"/>
    <col min="12044" max="12044" width="19.5703125" customWidth="1"/>
    <col min="12290" max="12290" width="10.7109375" bestFit="1" customWidth="1"/>
    <col min="12300" max="12300" width="19.5703125" customWidth="1"/>
    <col min="12546" max="12546" width="10.7109375" bestFit="1" customWidth="1"/>
    <col min="12556" max="12556" width="19.5703125" customWidth="1"/>
    <col min="12802" max="12802" width="10.7109375" bestFit="1" customWidth="1"/>
    <col min="12812" max="12812" width="19.5703125" customWidth="1"/>
    <col min="13058" max="13058" width="10.7109375" bestFit="1" customWidth="1"/>
    <col min="13068" max="13068" width="19.5703125" customWidth="1"/>
    <col min="13314" max="13314" width="10.7109375" bestFit="1" customWidth="1"/>
    <col min="13324" max="13324" width="19.5703125" customWidth="1"/>
    <col min="13570" max="13570" width="10.7109375" bestFit="1" customWidth="1"/>
    <col min="13580" max="13580" width="19.5703125" customWidth="1"/>
    <col min="13826" max="13826" width="10.7109375" bestFit="1" customWidth="1"/>
    <col min="13836" max="13836" width="19.5703125" customWidth="1"/>
    <col min="14082" max="14082" width="10.7109375" bestFit="1" customWidth="1"/>
    <col min="14092" max="14092" width="19.5703125" customWidth="1"/>
    <col min="14338" max="14338" width="10.7109375" bestFit="1" customWidth="1"/>
    <col min="14348" max="14348" width="19.5703125" customWidth="1"/>
    <col min="14594" max="14594" width="10.7109375" bestFit="1" customWidth="1"/>
    <col min="14604" max="14604" width="19.5703125" customWidth="1"/>
    <col min="14850" max="14850" width="10.7109375" bestFit="1" customWidth="1"/>
    <col min="14860" max="14860" width="19.5703125" customWidth="1"/>
    <col min="15106" max="15106" width="10.7109375" bestFit="1" customWidth="1"/>
    <col min="15116" max="15116" width="19.5703125" customWidth="1"/>
    <col min="15362" max="15362" width="10.7109375" bestFit="1" customWidth="1"/>
    <col min="15372" max="15372" width="19.5703125" customWidth="1"/>
    <col min="15618" max="15618" width="10.7109375" bestFit="1" customWidth="1"/>
    <col min="15628" max="15628" width="19.5703125" customWidth="1"/>
    <col min="15874" max="15874" width="10.7109375" bestFit="1" customWidth="1"/>
    <col min="15884" max="15884" width="19.5703125" customWidth="1"/>
    <col min="16130" max="16130" width="10.7109375" bestFit="1" customWidth="1"/>
    <col min="16140" max="16140" width="19.5703125" customWidth="1"/>
  </cols>
  <sheetData>
    <row r="2" spans="2:14" ht="18.75" x14ac:dyDescent="0.3">
      <c r="B2" s="1" t="s">
        <v>120</v>
      </c>
    </row>
    <row r="3" spans="2:14" x14ac:dyDescent="0.25">
      <c r="B3" t="s">
        <v>57</v>
      </c>
    </row>
    <row r="4" spans="2:14" x14ac:dyDescent="0.25">
      <c r="B4" s="16">
        <v>43971</v>
      </c>
    </row>
    <row r="6" spans="2:14" ht="18" x14ac:dyDescent="0.35">
      <c r="B6" s="3" t="s">
        <v>61</v>
      </c>
      <c r="C6" s="23">
        <f>'Operating Specs'!C31*1000</f>
        <v>5000</v>
      </c>
      <c r="D6" s="3" t="s">
        <v>62</v>
      </c>
      <c r="E6" t="s">
        <v>63</v>
      </c>
      <c r="H6" s="15"/>
      <c r="I6" t="s">
        <v>58</v>
      </c>
      <c r="K6" s="3"/>
      <c r="L6" s="3" t="s">
        <v>173</v>
      </c>
      <c r="M6" s="19">
        <v>1</v>
      </c>
      <c r="N6" s="3" t="s">
        <v>109</v>
      </c>
    </row>
    <row r="7" spans="2:14" ht="18" x14ac:dyDescent="0.35">
      <c r="B7" s="3" t="s">
        <v>65</v>
      </c>
      <c r="C7" s="21">
        <f>'Operating Specs'!C33</f>
        <v>-23.776111575367452</v>
      </c>
      <c r="D7" s="3" t="s">
        <v>66</v>
      </c>
      <c r="E7" t="s">
        <v>67</v>
      </c>
      <c r="H7" s="17"/>
      <c r="I7" t="s">
        <v>59</v>
      </c>
      <c r="K7" s="3"/>
      <c r="L7" s="3" t="s">
        <v>174</v>
      </c>
      <c r="M7" s="19">
        <v>2.5</v>
      </c>
      <c r="N7" s="3" t="s">
        <v>3</v>
      </c>
    </row>
    <row r="8" spans="2:14" ht="18" x14ac:dyDescent="0.35">
      <c r="B8" s="3" t="s">
        <v>70</v>
      </c>
      <c r="C8" s="21">
        <f>'Operating Specs'!C34</f>
        <v>-78.255562012067131</v>
      </c>
      <c r="D8" s="3" t="s">
        <v>71</v>
      </c>
      <c r="E8" t="s">
        <v>72</v>
      </c>
      <c r="H8" s="18"/>
      <c r="I8" t="s">
        <v>60</v>
      </c>
      <c r="K8" s="3"/>
      <c r="L8" s="3" t="s">
        <v>176</v>
      </c>
      <c r="M8" s="46">
        <f>M7/(M6*1^-3)</f>
        <v>2.5</v>
      </c>
      <c r="N8" s="3" t="s">
        <v>17</v>
      </c>
    </row>
    <row r="9" spans="2:14" x14ac:dyDescent="0.25">
      <c r="B9" s="3" t="s">
        <v>76</v>
      </c>
      <c r="C9" s="23">
        <f>'Operating Specs'!C32</f>
        <v>60</v>
      </c>
      <c r="D9" s="3" t="s">
        <v>71</v>
      </c>
      <c r="E9" t="s">
        <v>77</v>
      </c>
      <c r="I9" s="3"/>
      <c r="K9" s="3"/>
      <c r="L9" s="3"/>
    </row>
    <row r="10" spans="2:14" x14ac:dyDescent="0.25">
      <c r="B10" s="3"/>
      <c r="C10" s="3"/>
      <c r="D10" s="3"/>
      <c r="I10" s="3"/>
      <c r="K10" s="3"/>
      <c r="L10" s="3"/>
    </row>
    <row r="11" spans="2:14" x14ac:dyDescent="0.25">
      <c r="B11" s="3" t="s">
        <v>81</v>
      </c>
      <c r="C11" s="21">
        <f>10^-(C7/20)</f>
        <v>15.445628280930983</v>
      </c>
      <c r="D11" s="3"/>
      <c r="E11" t="s">
        <v>82</v>
      </c>
      <c r="I11" s="3"/>
      <c r="K11" s="3"/>
      <c r="L11" s="3"/>
    </row>
    <row r="12" spans="2:14" x14ac:dyDescent="0.25">
      <c r="B12" s="3" t="s">
        <v>85</v>
      </c>
      <c r="C12" s="21">
        <f>C9-C8-90</f>
        <v>48.255562012067116</v>
      </c>
      <c r="D12" s="3" t="s">
        <v>71</v>
      </c>
      <c r="E12" t="s">
        <v>86</v>
      </c>
      <c r="I12" s="3"/>
      <c r="K12" s="3"/>
      <c r="L12" s="3"/>
    </row>
    <row r="13" spans="2:14" x14ac:dyDescent="0.25">
      <c r="B13" s="3" t="s">
        <v>87</v>
      </c>
      <c r="C13" s="21">
        <f>TAN((C12/2)*PI()/180+PI()/4)</f>
        <v>2.6225559964307226</v>
      </c>
      <c r="D13" s="3"/>
      <c r="E13" t="s">
        <v>88</v>
      </c>
      <c r="I13" s="3"/>
      <c r="K13" s="3"/>
      <c r="L13" s="3"/>
    </row>
    <row r="14" spans="2:14" x14ac:dyDescent="0.25">
      <c r="B14" s="3"/>
      <c r="C14" s="3"/>
      <c r="D14" s="3"/>
      <c r="I14" s="3"/>
      <c r="J14" s="3"/>
      <c r="K14" s="3"/>
      <c r="L14" s="3"/>
    </row>
    <row r="15" spans="2:14" ht="18" x14ac:dyDescent="0.35">
      <c r="B15" s="3" t="s">
        <v>89</v>
      </c>
      <c r="C15" s="37">
        <v>5</v>
      </c>
      <c r="D15" s="25" t="s">
        <v>17</v>
      </c>
      <c r="E15" s="3" t="s">
        <v>90</v>
      </c>
      <c r="F15" s="26">
        <f>C6/C13</f>
        <v>1906.5369840739186</v>
      </c>
      <c r="G15" s="3" t="s">
        <v>62</v>
      </c>
      <c r="I15" s="3" t="s">
        <v>95</v>
      </c>
      <c r="J15" s="44">
        <v>5</v>
      </c>
      <c r="K15" s="3" t="s">
        <v>3</v>
      </c>
      <c r="L15" s="3" t="s">
        <v>96</v>
      </c>
    </row>
    <row r="16" spans="2:14" ht="18" x14ac:dyDescent="0.35">
      <c r="B16" s="3" t="s">
        <v>91</v>
      </c>
      <c r="C16" s="24">
        <f>(C15*1000/C11)*C17</f>
        <v>258.97295514604349</v>
      </c>
      <c r="D16" s="25" t="s">
        <v>15</v>
      </c>
      <c r="E16" s="3" t="s">
        <v>92</v>
      </c>
      <c r="F16" s="26">
        <f>C6*C13</f>
        <v>13112.779982153614</v>
      </c>
      <c r="G16" s="3" t="s">
        <v>62</v>
      </c>
      <c r="I16" s="3" t="s">
        <v>99</v>
      </c>
      <c r="J16" s="20">
        <v>0.2</v>
      </c>
      <c r="K16" s="3" t="s">
        <v>3</v>
      </c>
      <c r="L16" s="3" t="s">
        <v>100</v>
      </c>
    </row>
    <row r="17" spans="2:12" ht="18" x14ac:dyDescent="0.35">
      <c r="B17" s="3" t="s">
        <v>93</v>
      </c>
      <c r="C17" s="20">
        <v>0.8</v>
      </c>
      <c r="D17" s="3"/>
      <c r="E17" s="3" t="s">
        <v>94</v>
      </c>
      <c r="F17" s="26">
        <f>20*LOG((C15*1000/C16)*C17)</f>
        <v>23.776111575367452</v>
      </c>
      <c r="G17" s="3" t="s">
        <v>66</v>
      </c>
      <c r="I17" s="3" t="s">
        <v>102</v>
      </c>
      <c r="J17" s="20">
        <v>1</v>
      </c>
      <c r="K17" s="3" t="s">
        <v>3</v>
      </c>
      <c r="L17" s="3" t="s">
        <v>103</v>
      </c>
    </row>
    <row r="18" spans="2:12" ht="18" x14ac:dyDescent="0.35">
      <c r="B18" s="3" t="s">
        <v>97</v>
      </c>
      <c r="C18" s="28">
        <f>(1/(2*PI()*C19*1000*F15))*10^9</f>
        <v>33.391420029379248</v>
      </c>
      <c r="D18" s="3" t="s">
        <v>98</v>
      </c>
      <c r="I18" s="3" t="s">
        <v>105</v>
      </c>
      <c r="J18" s="20">
        <v>10</v>
      </c>
      <c r="K18" s="25" t="s">
        <v>17</v>
      </c>
      <c r="L18" s="3" t="s">
        <v>106</v>
      </c>
    </row>
    <row r="19" spans="2:12" ht="18" x14ac:dyDescent="0.35">
      <c r="B19" s="3" t="s">
        <v>101</v>
      </c>
      <c r="C19" s="27">
        <f>(('Operating Specs'!C6-M7)/(M6*10^-3))/1000</f>
        <v>2.5</v>
      </c>
      <c r="D19" s="25" t="s">
        <v>17</v>
      </c>
      <c r="I19" s="3" t="s">
        <v>108</v>
      </c>
      <c r="J19" s="23">
        <f>(J17/(J18*1000))*1000</f>
        <v>0.1</v>
      </c>
      <c r="K19" s="3" t="s">
        <v>109</v>
      </c>
    </row>
    <row r="20" spans="2:12" ht="18" x14ac:dyDescent="0.35">
      <c r="B20" s="3" t="s">
        <v>104</v>
      </c>
      <c r="C20" s="29">
        <f>(1/(2*PI()*F16*1000*C15))*10^9</f>
        <v>2.4274782816230256</v>
      </c>
      <c r="D20" s="3" t="s">
        <v>98</v>
      </c>
      <c r="I20" s="3" t="s">
        <v>111</v>
      </c>
      <c r="J20" s="20">
        <v>2.5</v>
      </c>
      <c r="K20" s="3" t="s">
        <v>3</v>
      </c>
      <c r="L20" s="3" t="s">
        <v>112</v>
      </c>
    </row>
    <row r="21" spans="2:12" ht="18" x14ac:dyDescent="0.35">
      <c r="B21" s="3" t="s">
        <v>107</v>
      </c>
      <c r="C21" s="20">
        <v>2</v>
      </c>
      <c r="D21" s="3" t="s">
        <v>98</v>
      </c>
      <c r="I21" s="3" t="s">
        <v>113</v>
      </c>
      <c r="J21" s="30">
        <f>(('Operating Specs'!C6-J17-J20)/(J15-J16+J19*0.001*C17*C15*1000))*C15*1000*C17</f>
        <v>1153.8461538461538</v>
      </c>
      <c r="K21" s="25" t="s">
        <v>15</v>
      </c>
      <c r="L21" s="3" t="s">
        <v>114</v>
      </c>
    </row>
    <row r="22" spans="2:12" ht="18" x14ac:dyDescent="0.35">
      <c r="B22" s="3" t="s">
        <v>110</v>
      </c>
      <c r="C22" s="29">
        <f>IF(C20-C21&lt;0,0.1,C20-C21)</f>
        <v>0.42747828162302559</v>
      </c>
      <c r="D22" s="3" t="s">
        <v>98</v>
      </c>
    </row>
    <row r="25" spans="2:12" x14ac:dyDescent="0.25">
      <c r="C25" s="14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1"/>
  <dimension ref="B2:L26"/>
  <sheetViews>
    <sheetView topLeftCell="A7" zoomScaleNormal="100" workbookViewId="0">
      <selection activeCell="E15" sqref="E15"/>
    </sheetView>
  </sheetViews>
  <sheetFormatPr defaultColWidth="9.140625" defaultRowHeight="15" x14ac:dyDescent="0.25"/>
  <cols>
    <col min="2" max="2" width="10.7109375" bestFit="1" customWidth="1"/>
    <col min="3" max="3" width="12" bestFit="1" customWidth="1"/>
    <col min="5" max="5" width="18.85546875" customWidth="1"/>
    <col min="9" max="9" width="16.42578125" customWidth="1"/>
    <col min="12" max="12" width="19.5703125" customWidth="1"/>
    <col min="258" max="258" width="10.7109375" bestFit="1" customWidth="1"/>
    <col min="259" max="259" width="12" bestFit="1" customWidth="1"/>
    <col min="261" max="261" width="18.85546875" customWidth="1"/>
    <col min="268" max="268" width="19.5703125" customWidth="1"/>
    <col min="514" max="514" width="10.7109375" bestFit="1" customWidth="1"/>
    <col min="515" max="515" width="12" bestFit="1" customWidth="1"/>
    <col min="517" max="517" width="18.85546875" customWidth="1"/>
    <col min="524" max="524" width="19.5703125" customWidth="1"/>
    <col min="770" max="770" width="10.7109375" bestFit="1" customWidth="1"/>
    <col min="771" max="771" width="12" bestFit="1" customWidth="1"/>
    <col min="773" max="773" width="18.85546875" customWidth="1"/>
    <col min="780" max="780" width="19.5703125" customWidth="1"/>
    <col min="1026" max="1026" width="10.7109375" bestFit="1" customWidth="1"/>
    <col min="1027" max="1027" width="12" bestFit="1" customWidth="1"/>
    <col min="1029" max="1029" width="18.85546875" customWidth="1"/>
    <col min="1036" max="1036" width="19.5703125" customWidth="1"/>
    <col min="1282" max="1282" width="10.7109375" bestFit="1" customWidth="1"/>
    <col min="1283" max="1283" width="12" bestFit="1" customWidth="1"/>
    <col min="1285" max="1285" width="18.85546875" customWidth="1"/>
    <col min="1292" max="1292" width="19.5703125" customWidth="1"/>
    <col min="1538" max="1538" width="10.7109375" bestFit="1" customWidth="1"/>
    <col min="1539" max="1539" width="12" bestFit="1" customWidth="1"/>
    <col min="1541" max="1541" width="18.85546875" customWidth="1"/>
    <col min="1548" max="1548" width="19.5703125" customWidth="1"/>
    <col min="1794" max="1794" width="10.7109375" bestFit="1" customWidth="1"/>
    <col min="1795" max="1795" width="12" bestFit="1" customWidth="1"/>
    <col min="1797" max="1797" width="18.85546875" customWidth="1"/>
    <col min="1804" max="1804" width="19.5703125" customWidth="1"/>
    <col min="2050" max="2050" width="10.7109375" bestFit="1" customWidth="1"/>
    <col min="2051" max="2051" width="12" bestFit="1" customWidth="1"/>
    <col min="2053" max="2053" width="18.85546875" customWidth="1"/>
    <col min="2060" max="2060" width="19.5703125" customWidth="1"/>
    <col min="2306" max="2306" width="10.7109375" bestFit="1" customWidth="1"/>
    <col min="2307" max="2307" width="12" bestFit="1" customWidth="1"/>
    <col min="2309" max="2309" width="18.85546875" customWidth="1"/>
    <col min="2316" max="2316" width="19.5703125" customWidth="1"/>
    <col min="2562" max="2562" width="10.7109375" bestFit="1" customWidth="1"/>
    <col min="2563" max="2563" width="12" bestFit="1" customWidth="1"/>
    <col min="2565" max="2565" width="18.85546875" customWidth="1"/>
    <col min="2572" max="2572" width="19.5703125" customWidth="1"/>
    <col min="2818" max="2818" width="10.7109375" bestFit="1" customWidth="1"/>
    <col min="2819" max="2819" width="12" bestFit="1" customWidth="1"/>
    <col min="2821" max="2821" width="18.85546875" customWidth="1"/>
    <col min="2828" max="2828" width="19.5703125" customWidth="1"/>
    <col min="3074" max="3074" width="10.7109375" bestFit="1" customWidth="1"/>
    <col min="3075" max="3075" width="12" bestFit="1" customWidth="1"/>
    <col min="3077" max="3077" width="18.85546875" customWidth="1"/>
    <col min="3084" max="3084" width="19.5703125" customWidth="1"/>
    <col min="3330" max="3330" width="10.7109375" bestFit="1" customWidth="1"/>
    <col min="3331" max="3331" width="12" bestFit="1" customWidth="1"/>
    <col min="3333" max="3333" width="18.85546875" customWidth="1"/>
    <col min="3340" max="3340" width="19.5703125" customWidth="1"/>
    <col min="3586" max="3586" width="10.7109375" bestFit="1" customWidth="1"/>
    <col min="3587" max="3587" width="12" bestFit="1" customWidth="1"/>
    <col min="3589" max="3589" width="18.85546875" customWidth="1"/>
    <col min="3596" max="3596" width="19.5703125" customWidth="1"/>
    <col min="3842" max="3842" width="10.7109375" bestFit="1" customWidth="1"/>
    <col min="3843" max="3843" width="12" bestFit="1" customWidth="1"/>
    <col min="3845" max="3845" width="18.85546875" customWidth="1"/>
    <col min="3852" max="3852" width="19.5703125" customWidth="1"/>
    <col min="4098" max="4098" width="10.7109375" bestFit="1" customWidth="1"/>
    <col min="4099" max="4099" width="12" bestFit="1" customWidth="1"/>
    <col min="4101" max="4101" width="18.85546875" customWidth="1"/>
    <col min="4108" max="4108" width="19.5703125" customWidth="1"/>
    <col min="4354" max="4354" width="10.7109375" bestFit="1" customWidth="1"/>
    <col min="4355" max="4355" width="12" bestFit="1" customWidth="1"/>
    <col min="4357" max="4357" width="18.85546875" customWidth="1"/>
    <col min="4364" max="4364" width="19.5703125" customWidth="1"/>
    <col min="4610" max="4610" width="10.7109375" bestFit="1" customWidth="1"/>
    <col min="4611" max="4611" width="12" bestFit="1" customWidth="1"/>
    <col min="4613" max="4613" width="18.85546875" customWidth="1"/>
    <col min="4620" max="4620" width="19.5703125" customWidth="1"/>
    <col min="4866" max="4866" width="10.7109375" bestFit="1" customWidth="1"/>
    <col min="4867" max="4867" width="12" bestFit="1" customWidth="1"/>
    <col min="4869" max="4869" width="18.85546875" customWidth="1"/>
    <col min="4876" max="4876" width="19.5703125" customWidth="1"/>
    <col min="5122" max="5122" width="10.7109375" bestFit="1" customWidth="1"/>
    <col min="5123" max="5123" width="12" bestFit="1" customWidth="1"/>
    <col min="5125" max="5125" width="18.85546875" customWidth="1"/>
    <col min="5132" max="5132" width="19.5703125" customWidth="1"/>
    <col min="5378" max="5378" width="10.7109375" bestFit="1" customWidth="1"/>
    <col min="5379" max="5379" width="12" bestFit="1" customWidth="1"/>
    <col min="5381" max="5381" width="18.85546875" customWidth="1"/>
    <col min="5388" max="5388" width="19.5703125" customWidth="1"/>
    <col min="5634" max="5634" width="10.7109375" bestFit="1" customWidth="1"/>
    <col min="5635" max="5635" width="12" bestFit="1" customWidth="1"/>
    <col min="5637" max="5637" width="18.85546875" customWidth="1"/>
    <col min="5644" max="5644" width="19.5703125" customWidth="1"/>
    <col min="5890" max="5890" width="10.7109375" bestFit="1" customWidth="1"/>
    <col min="5891" max="5891" width="12" bestFit="1" customWidth="1"/>
    <col min="5893" max="5893" width="18.85546875" customWidth="1"/>
    <col min="5900" max="5900" width="19.5703125" customWidth="1"/>
    <col min="6146" max="6146" width="10.7109375" bestFit="1" customWidth="1"/>
    <col min="6147" max="6147" width="12" bestFit="1" customWidth="1"/>
    <col min="6149" max="6149" width="18.85546875" customWidth="1"/>
    <col min="6156" max="6156" width="19.5703125" customWidth="1"/>
    <col min="6402" max="6402" width="10.7109375" bestFit="1" customWidth="1"/>
    <col min="6403" max="6403" width="12" bestFit="1" customWidth="1"/>
    <col min="6405" max="6405" width="18.85546875" customWidth="1"/>
    <col min="6412" max="6412" width="19.5703125" customWidth="1"/>
    <col min="6658" max="6658" width="10.7109375" bestFit="1" customWidth="1"/>
    <col min="6659" max="6659" width="12" bestFit="1" customWidth="1"/>
    <col min="6661" max="6661" width="18.85546875" customWidth="1"/>
    <col min="6668" max="6668" width="19.5703125" customWidth="1"/>
    <col min="6914" max="6914" width="10.7109375" bestFit="1" customWidth="1"/>
    <col min="6915" max="6915" width="12" bestFit="1" customWidth="1"/>
    <col min="6917" max="6917" width="18.85546875" customWidth="1"/>
    <col min="6924" max="6924" width="19.5703125" customWidth="1"/>
    <col min="7170" max="7170" width="10.7109375" bestFit="1" customWidth="1"/>
    <col min="7171" max="7171" width="12" bestFit="1" customWidth="1"/>
    <col min="7173" max="7173" width="18.85546875" customWidth="1"/>
    <col min="7180" max="7180" width="19.5703125" customWidth="1"/>
    <col min="7426" max="7426" width="10.7109375" bestFit="1" customWidth="1"/>
    <col min="7427" max="7427" width="12" bestFit="1" customWidth="1"/>
    <col min="7429" max="7429" width="18.85546875" customWidth="1"/>
    <col min="7436" max="7436" width="19.5703125" customWidth="1"/>
    <col min="7682" max="7682" width="10.7109375" bestFit="1" customWidth="1"/>
    <col min="7683" max="7683" width="12" bestFit="1" customWidth="1"/>
    <col min="7685" max="7685" width="18.85546875" customWidth="1"/>
    <col min="7692" max="7692" width="19.5703125" customWidth="1"/>
    <col min="7938" max="7938" width="10.7109375" bestFit="1" customWidth="1"/>
    <col min="7939" max="7939" width="12" bestFit="1" customWidth="1"/>
    <col min="7941" max="7941" width="18.85546875" customWidth="1"/>
    <col min="7948" max="7948" width="19.5703125" customWidth="1"/>
    <col min="8194" max="8194" width="10.7109375" bestFit="1" customWidth="1"/>
    <col min="8195" max="8195" width="12" bestFit="1" customWidth="1"/>
    <col min="8197" max="8197" width="18.85546875" customWidth="1"/>
    <col min="8204" max="8204" width="19.5703125" customWidth="1"/>
    <col min="8450" max="8450" width="10.7109375" bestFit="1" customWidth="1"/>
    <col min="8451" max="8451" width="12" bestFit="1" customWidth="1"/>
    <col min="8453" max="8453" width="18.85546875" customWidth="1"/>
    <col min="8460" max="8460" width="19.5703125" customWidth="1"/>
    <col min="8706" max="8706" width="10.7109375" bestFit="1" customWidth="1"/>
    <col min="8707" max="8707" width="12" bestFit="1" customWidth="1"/>
    <col min="8709" max="8709" width="18.85546875" customWidth="1"/>
    <col min="8716" max="8716" width="19.5703125" customWidth="1"/>
    <col min="8962" max="8962" width="10.7109375" bestFit="1" customWidth="1"/>
    <col min="8963" max="8963" width="12" bestFit="1" customWidth="1"/>
    <col min="8965" max="8965" width="18.85546875" customWidth="1"/>
    <col min="8972" max="8972" width="19.5703125" customWidth="1"/>
    <col min="9218" max="9218" width="10.7109375" bestFit="1" customWidth="1"/>
    <col min="9219" max="9219" width="12" bestFit="1" customWidth="1"/>
    <col min="9221" max="9221" width="18.85546875" customWidth="1"/>
    <col min="9228" max="9228" width="19.5703125" customWidth="1"/>
    <col min="9474" max="9474" width="10.7109375" bestFit="1" customWidth="1"/>
    <col min="9475" max="9475" width="12" bestFit="1" customWidth="1"/>
    <col min="9477" max="9477" width="18.85546875" customWidth="1"/>
    <col min="9484" max="9484" width="19.5703125" customWidth="1"/>
    <col min="9730" max="9730" width="10.7109375" bestFit="1" customWidth="1"/>
    <col min="9731" max="9731" width="12" bestFit="1" customWidth="1"/>
    <col min="9733" max="9733" width="18.85546875" customWidth="1"/>
    <col min="9740" max="9740" width="19.5703125" customWidth="1"/>
    <col min="9986" max="9986" width="10.7109375" bestFit="1" customWidth="1"/>
    <col min="9987" max="9987" width="12" bestFit="1" customWidth="1"/>
    <col min="9989" max="9989" width="18.85546875" customWidth="1"/>
    <col min="9996" max="9996" width="19.5703125" customWidth="1"/>
    <col min="10242" max="10242" width="10.7109375" bestFit="1" customWidth="1"/>
    <col min="10243" max="10243" width="12" bestFit="1" customWidth="1"/>
    <col min="10245" max="10245" width="18.85546875" customWidth="1"/>
    <col min="10252" max="10252" width="19.5703125" customWidth="1"/>
    <col min="10498" max="10498" width="10.7109375" bestFit="1" customWidth="1"/>
    <col min="10499" max="10499" width="12" bestFit="1" customWidth="1"/>
    <col min="10501" max="10501" width="18.85546875" customWidth="1"/>
    <col min="10508" max="10508" width="19.5703125" customWidth="1"/>
    <col min="10754" max="10754" width="10.7109375" bestFit="1" customWidth="1"/>
    <col min="10755" max="10755" width="12" bestFit="1" customWidth="1"/>
    <col min="10757" max="10757" width="18.85546875" customWidth="1"/>
    <col min="10764" max="10764" width="19.5703125" customWidth="1"/>
    <col min="11010" max="11010" width="10.7109375" bestFit="1" customWidth="1"/>
    <col min="11011" max="11011" width="12" bestFit="1" customWidth="1"/>
    <col min="11013" max="11013" width="18.85546875" customWidth="1"/>
    <col min="11020" max="11020" width="19.5703125" customWidth="1"/>
    <col min="11266" max="11266" width="10.7109375" bestFit="1" customWidth="1"/>
    <col min="11267" max="11267" width="12" bestFit="1" customWidth="1"/>
    <col min="11269" max="11269" width="18.85546875" customWidth="1"/>
    <col min="11276" max="11276" width="19.5703125" customWidth="1"/>
    <col min="11522" max="11522" width="10.7109375" bestFit="1" customWidth="1"/>
    <col min="11523" max="11523" width="12" bestFit="1" customWidth="1"/>
    <col min="11525" max="11525" width="18.85546875" customWidth="1"/>
    <col min="11532" max="11532" width="19.5703125" customWidth="1"/>
    <col min="11778" max="11778" width="10.7109375" bestFit="1" customWidth="1"/>
    <col min="11779" max="11779" width="12" bestFit="1" customWidth="1"/>
    <col min="11781" max="11781" width="18.85546875" customWidth="1"/>
    <col min="11788" max="11788" width="19.5703125" customWidth="1"/>
    <col min="12034" max="12034" width="10.7109375" bestFit="1" customWidth="1"/>
    <col min="12035" max="12035" width="12" bestFit="1" customWidth="1"/>
    <col min="12037" max="12037" width="18.85546875" customWidth="1"/>
    <col min="12044" max="12044" width="19.5703125" customWidth="1"/>
    <col min="12290" max="12290" width="10.7109375" bestFit="1" customWidth="1"/>
    <col min="12291" max="12291" width="12" bestFit="1" customWidth="1"/>
    <col min="12293" max="12293" width="18.85546875" customWidth="1"/>
    <col min="12300" max="12300" width="19.5703125" customWidth="1"/>
    <col min="12546" max="12546" width="10.7109375" bestFit="1" customWidth="1"/>
    <col min="12547" max="12547" width="12" bestFit="1" customWidth="1"/>
    <col min="12549" max="12549" width="18.85546875" customWidth="1"/>
    <col min="12556" max="12556" width="19.5703125" customWidth="1"/>
    <col min="12802" max="12802" width="10.7109375" bestFit="1" customWidth="1"/>
    <col min="12803" max="12803" width="12" bestFit="1" customWidth="1"/>
    <col min="12805" max="12805" width="18.85546875" customWidth="1"/>
    <col min="12812" max="12812" width="19.5703125" customWidth="1"/>
    <col min="13058" max="13058" width="10.7109375" bestFit="1" customWidth="1"/>
    <col min="13059" max="13059" width="12" bestFit="1" customWidth="1"/>
    <col min="13061" max="13061" width="18.85546875" customWidth="1"/>
    <col min="13068" max="13068" width="19.5703125" customWidth="1"/>
    <col min="13314" max="13314" width="10.7109375" bestFit="1" customWidth="1"/>
    <col min="13315" max="13315" width="12" bestFit="1" customWidth="1"/>
    <col min="13317" max="13317" width="18.85546875" customWidth="1"/>
    <col min="13324" max="13324" width="19.5703125" customWidth="1"/>
    <col min="13570" max="13570" width="10.7109375" bestFit="1" customWidth="1"/>
    <col min="13571" max="13571" width="12" bestFit="1" customWidth="1"/>
    <col min="13573" max="13573" width="18.85546875" customWidth="1"/>
    <col min="13580" max="13580" width="19.5703125" customWidth="1"/>
    <col min="13826" max="13826" width="10.7109375" bestFit="1" customWidth="1"/>
    <col min="13827" max="13827" width="12" bestFit="1" customWidth="1"/>
    <col min="13829" max="13829" width="18.85546875" customWidth="1"/>
    <col min="13836" max="13836" width="19.5703125" customWidth="1"/>
    <col min="14082" max="14082" width="10.7109375" bestFit="1" customWidth="1"/>
    <col min="14083" max="14083" width="12" bestFit="1" customWidth="1"/>
    <col min="14085" max="14085" width="18.85546875" customWidth="1"/>
    <col min="14092" max="14092" width="19.5703125" customWidth="1"/>
    <col min="14338" max="14338" width="10.7109375" bestFit="1" customWidth="1"/>
    <col min="14339" max="14339" width="12" bestFit="1" customWidth="1"/>
    <col min="14341" max="14341" width="18.85546875" customWidth="1"/>
    <col min="14348" max="14348" width="19.5703125" customWidth="1"/>
    <col min="14594" max="14594" width="10.7109375" bestFit="1" customWidth="1"/>
    <col min="14595" max="14595" width="12" bestFit="1" customWidth="1"/>
    <col min="14597" max="14597" width="18.85546875" customWidth="1"/>
    <col min="14604" max="14604" width="19.5703125" customWidth="1"/>
    <col min="14850" max="14850" width="10.7109375" bestFit="1" customWidth="1"/>
    <col min="14851" max="14851" width="12" bestFit="1" customWidth="1"/>
    <col min="14853" max="14853" width="18.85546875" customWidth="1"/>
    <col min="14860" max="14860" width="19.5703125" customWidth="1"/>
    <col min="15106" max="15106" width="10.7109375" bestFit="1" customWidth="1"/>
    <col min="15107" max="15107" width="12" bestFit="1" customWidth="1"/>
    <col min="15109" max="15109" width="18.85546875" customWidth="1"/>
    <col min="15116" max="15116" width="19.5703125" customWidth="1"/>
    <col min="15362" max="15362" width="10.7109375" bestFit="1" customWidth="1"/>
    <col min="15363" max="15363" width="12" bestFit="1" customWidth="1"/>
    <col min="15365" max="15365" width="18.85546875" customWidth="1"/>
    <col min="15372" max="15372" width="19.5703125" customWidth="1"/>
    <col min="15618" max="15618" width="10.7109375" bestFit="1" customWidth="1"/>
    <col min="15619" max="15619" width="12" bestFit="1" customWidth="1"/>
    <col min="15621" max="15621" width="18.85546875" customWidth="1"/>
    <col min="15628" max="15628" width="19.5703125" customWidth="1"/>
    <col min="15874" max="15874" width="10.7109375" bestFit="1" customWidth="1"/>
    <col min="15875" max="15875" width="12" bestFit="1" customWidth="1"/>
    <col min="15877" max="15877" width="18.85546875" customWidth="1"/>
    <col min="15884" max="15884" width="19.5703125" customWidth="1"/>
    <col min="16130" max="16130" width="10.7109375" bestFit="1" customWidth="1"/>
    <col min="16131" max="16131" width="12" bestFit="1" customWidth="1"/>
    <col min="16133" max="16133" width="18.85546875" customWidth="1"/>
    <col min="16140" max="16140" width="19.5703125" customWidth="1"/>
  </cols>
  <sheetData>
    <row r="2" spans="2:11" ht="18.75" x14ac:dyDescent="0.3">
      <c r="B2" s="1" t="s">
        <v>121</v>
      </c>
    </row>
    <row r="3" spans="2:11" x14ac:dyDescent="0.25">
      <c r="B3" t="s">
        <v>57</v>
      </c>
      <c r="H3" s="15"/>
      <c r="I3" t="s">
        <v>58</v>
      </c>
    </row>
    <row r="4" spans="2:11" x14ac:dyDescent="0.25">
      <c r="B4" s="16">
        <v>43971</v>
      </c>
      <c r="H4" s="17"/>
      <c r="I4" t="s">
        <v>59</v>
      </c>
    </row>
    <row r="5" spans="2:11" x14ac:dyDescent="0.25">
      <c r="H5" s="18"/>
      <c r="I5" t="s">
        <v>60</v>
      </c>
    </row>
    <row r="7" spans="2:11" ht="18" x14ac:dyDescent="0.35">
      <c r="B7" s="3" t="s">
        <v>61</v>
      </c>
      <c r="C7" s="23">
        <f>'Operating Specs'!C31*1000</f>
        <v>5000</v>
      </c>
      <c r="D7" s="3" t="s">
        <v>62</v>
      </c>
      <c r="E7" t="s">
        <v>63</v>
      </c>
      <c r="I7" s="3"/>
      <c r="J7" s="19"/>
      <c r="K7" s="3"/>
    </row>
    <row r="8" spans="2:11" ht="18" x14ac:dyDescent="0.35">
      <c r="B8" s="3" t="s">
        <v>65</v>
      </c>
      <c r="C8" s="21">
        <f>'Operating Specs'!C33</f>
        <v>-23.776111575367452</v>
      </c>
      <c r="D8" s="3" t="s">
        <v>66</v>
      </c>
      <c r="E8" t="s">
        <v>67</v>
      </c>
      <c r="I8" s="3"/>
      <c r="J8" s="19"/>
      <c r="K8" s="3"/>
    </row>
    <row r="9" spans="2:11" ht="18" x14ac:dyDescent="0.35">
      <c r="B9" s="3" t="s">
        <v>70</v>
      </c>
      <c r="C9" s="21">
        <f>'Operating Specs'!C34</f>
        <v>-78.255562012067131</v>
      </c>
      <c r="D9" s="3" t="s">
        <v>71</v>
      </c>
      <c r="E9" t="s">
        <v>72</v>
      </c>
    </row>
    <row r="10" spans="2:11" x14ac:dyDescent="0.25">
      <c r="B10" s="3" t="s">
        <v>76</v>
      </c>
      <c r="C10" s="23">
        <f>'Operating Specs'!C32</f>
        <v>60</v>
      </c>
      <c r="D10" s="3" t="s">
        <v>71</v>
      </c>
      <c r="E10" t="s">
        <v>77</v>
      </c>
    </row>
    <row r="11" spans="2:11" x14ac:dyDescent="0.25">
      <c r="B11" s="3"/>
      <c r="C11" s="3"/>
      <c r="D11" s="3"/>
    </row>
    <row r="12" spans="2:11" x14ac:dyDescent="0.25">
      <c r="B12" s="3" t="s">
        <v>81</v>
      </c>
      <c r="C12" s="21">
        <f>10^-(C8/20)</f>
        <v>15.445628280930983</v>
      </c>
      <c r="D12" s="3"/>
      <c r="E12" t="s">
        <v>82</v>
      </c>
    </row>
    <row r="13" spans="2:11" x14ac:dyDescent="0.25">
      <c r="B13" s="3" t="s">
        <v>85</v>
      </c>
      <c r="C13" s="21">
        <f>C10-C9-90</f>
        <v>48.255562012067116</v>
      </c>
      <c r="D13" s="3" t="s">
        <v>71</v>
      </c>
      <c r="E13" t="s">
        <v>86</v>
      </c>
    </row>
    <row r="14" spans="2:11" x14ac:dyDescent="0.25">
      <c r="B14" s="3" t="s">
        <v>87</v>
      </c>
      <c r="C14" s="21">
        <f>TAN((C13/2)*PI()/180+PI()/4)</f>
        <v>2.6225559964307226</v>
      </c>
      <c r="D14" s="3"/>
      <c r="E14" t="s">
        <v>88</v>
      </c>
    </row>
    <row r="15" spans="2:11" x14ac:dyDescent="0.25">
      <c r="B15" s="3"/>
      <c r="C15" s="3"/>
      <c r="D15" s="3"/>
    </row>
    <row r="16" spans="2:11" x14ac:dyDescent="0.25">
      <c r="B16" s="45" t="s">
        <v>175</v>
      </c>
      <c r="C16" s="3"/>
      <c r="D16" s="3"/>
      <c r="I16" s="3"/>
      <c r="J16" s="3"/>
      <c r="K16" s="3"/>
    </row>
    <row r="17" spans="2:12" ht="18" x14ac:dyDescent="0.35">
      <c r="B17" s="3" t="s">
        <v>115</v>
      </c>
      <c r="C17" s="19">
        <v>1</v>
      </c>
      <c r="D17" s="3" t="s">
        <v>109</v>
      </c>
      <c r="E17" t="s">
        <v>116</v>
      </c>
      <c r="I17" s="3"/>
      <c r="J17" s="3"/>
      <c r="K17" s="3"/>
    </row>
    <row r="18" spans="2:12" ht="18" x14ac:dyDescent="0.35">
      <c r="B18" s="3" t="s">
        <v>117</v>
      </c>
      <c r="C18" s="31">
        <f>2.5/(C17*0.001)/1000</f>
        <v>2.5</v>
      </c>
      <c r="D18" s="3" t="s">
        <v>17</v>
      </c>
      <c r="I18" s="3"/>
      <c r="K18" s="3"/>
      <c r="L18" s="3"/>
    </row>
    <row r="19" spans="2:12" x14ac:dyDescent="0.25">
      <c r="B19" s="3"/>
      <c r="C19" s="3"/>
      <c r="D19" s="3"/>
      <c r="I19" s="3"/>
      <c r="K19" s="3"/>
      <c r="L19" s="3"/>
    </row>
    <row r="20" spans="2:12" ht="18" x14ac:dyDescent="0.35">
      <c r="B20" s="3" t="s">
        <v>101</v>
      </c>
      <c r="C20" s="27">
        <f>(('Operating Specs'!C6-2.5)/(C17*0.001))/1000</f>
        <v>2.5</v>
      </c>
      <c r="D20" s="25" t="s">
        <v>17</v>
      </c>
      <c r="E20" s="3" t="s">
        <v>90</v>
      </c>
      <c r="F20" s="26">
        <f>C7/C14</f>
        <v>1906.5369840739186</v>
      </c>
      <c r="G20" s="3" t="s">
        <v>62</v>
      </c>
      <c r="I20" s="3"/>
      <c r="K20" s="3"/>
      <c r="L20" s="3"/>
    </row>
    <row r="21" spans="2:12" ht="18" x14ac:dyDescent="0.35">
      <c r="B21" s="3" t="s">
        <v>118</v>
      </c>
      <c r="C21" s="28">
        <f>C20*C12</f>
        <v>38.614070702327453</v>
      </c>
      <c r="D21" s="3" t="s">
        <v>17</v>
      </c>
      <c r="E21" s="3" t="s">
        <v>92</v>
      </c>
      <c r="F21" s="26">
        <f>C7*C14</f>
        <v>13112.779982153614</v>
      </c>
      <c r="G21" s="3" t="s">
        <v>62</v>
      </c>
      <c r="I21" s="3"/>
      <c r="K21" s="25"/>
      <c r="L21" s="3"/>
    </row>
    <row r="22" spans="2:12" ht="18" x14ac:dyDescent="0.35">
      <c r="B22" s="3" t="s">
        <v>97</v>
      </c>
      <c r="C22" s="24">
        <f>(1/(2*PI()*C21*1000*F20))*1000000000</f>
        <v>2.1618686803827822</v>
      </c>
      <c r="D22" s="25" t="s">
        <v>98</v>
      </c>
      <c r="E22" s="3" t="s">
        <v>94</v>
      </c>
      <c r="F22" s="26">
        <f>20*LOG(C21/C20)</f>
        <v>23.776111575367452</v>
      </c>
      <c r="G22" s="3" t="s">
        <v>66</v>
      </c>
      <c r="I22" s="3"/>
      <c r="K22" s="3"/>
    </row>
    <row r="23" spans="2:12" ht="18" x14ac:dyDescent="0.35">
      <c r="B23" s="3" t="s">
        <v>110</v>
      </c>
      <c r="C23" s="29">
        <f>(1/(2*PI()*C21*1000*F21))*1000000000000</f>
        <v>314.32561207237734</v>
      </c>
      <c r="D23" s="3" t="s">
        <v>119</v>
      </c>
      <c r="I23" s="3"/>
      <c r="K23" s="3"/>
      <c r="L23" s="3"/>
    </row>
    <row r="24" spans="2:12" x14ac:dyDescent="0.25">
      <c r="I24" s="3"/>
      <c r="K24" s="25"/>
      <c r="L24" s="3"/>
    </row>
    <row r="26" spans="2:12" x14ac:dyDescent="0.25">
      <c r="C26" s="14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H9:P409"/>
  <sheetViews>
    <sheetView workbookViewId="0">
      <selection activeCell="Q33" sqref="Q33"/>
    </sheetView>
  </sheetViews>
  <sheetFormatPr defaultColWidth="11.42578125" defaultRowHeight="15" x14ac:dyDescent="0.25"/>
  <cols>
    <col min="14" max="16" width="11.42578125" style="47"/>
  </cols>
  <sheetData>
    <row r="9" spans="14:16" x14ac:dyDescent="0.25">
      <c r="N9" s="48"/>
      <c r="O9" s="48"/>
      <c r="P9" s="48"/>
    </row>
    <row r="10" spans="14:16" x14ac:dyDescent="0.25">
      <c r="P10" s="53"/>
    </row>
    <row r="11" spans="14:16" x14ac:dyDescent="0.25">
      <c r="P11" s="53"/>
    </row>
    <row r="12" spans="14:16" x14ac:dyDescent="0.25">
      <c r="P12" s="53"/>
    </row>
    <row r="13" spans="14:16" x14ac:dyDescent="0.25">
      <c r="P13" s="53"/>
    </row>
    <row r="14" spans="14:16" x14ac:dyDescent="0.25">
      <c r="P14" s="53"/>
    </row>
    <row r="15" spans="14:16" x14ac:dyDescent="0.25">
      <c r="P15" s="53"/>
    </row>
    <row r="16" spans="14:16" x14ac:dyDescent="0.25">
      <c r="P16" s="53"/>
    </row>
    <row r="17" spans="16:16" x14ac:dyDescent="0.25">
      <c r="P17" s="53"/>
    </row>
    <row r="18" spans="16:16" x14ac:dyDescent="0.25">
      <c r="P18" s="53"/>
    </row>
    <row r="19" spans="16:16" x14ac:dyDescent="0.25">
      <c r="P19" s="53"/>
    </row>
    <row r="20" spans="16:16" x14ac:dyDescent="0.25">
      <c r="P20" s="53"/>
    </row>
    <row r="21" spans="16:16" x14ac:dyDescent="0.25">
      <c r="P21" s="53"/>
    </row>
    <row r="22" spans="16:16" x14ac:dyDescent="0.25">
      <c r="P22" s="53"/>
    </row>
    <row r="23" spans="16:16" x14ac:dyDescent="0.25">
      <c r="P23" s="53"/>
    </row>
    <row r="24" spans="16:16" x14ac:dyDescent="0.25">
      <c r="P24" s="53"/>
    </row>
    <row r="25" spans="16:16" x14ac:dyDescent="0.25">
      <c r="P25" s="53"/>
    </row>
    <row r="26" spans="16:16" x14ac:dyDescent="0.25">
      <c r="P26" s="53"/>
    </row>
    <row r="27" spans="16:16" x14ac:dyDescent="0.25">
      <c r="P27" s="53"/>
    </row>
    <row r="28" spans="16:16" x14ac:dyDescent="0.25">
      <c r="P28" s="53"/>
    </row>
    <row r="29" spans="16:16" x14ac:dyDescent="0.25">
      <c r="P29" s="53"/>
    </row>
    <row r="30" spans="16:16" x14ac:dyDescent="0.25">
      <c r="P30" s="53"/>
    </row>
    <row r="31" spans="16:16" x14ac:dyDescent="0.25">
      <c r="P31" s="53"/>
    </row>
    <row r="32" spans="16:16" x14ac:dyDescent="0.25">
      <c r="P32" s="53"/>
    </row>
    <row r="33" spans="16:16" x14ac:dyDescent="0.25">
      <c r="P33" s="53"/>
    </row>
    <row r="34" spans="16:16" x14ac:dyDescent="0.25">
      <c r="P34" s="53"/>
    </row>
    <row r="35" spans="16:16" x14ac:dyDescent="0.25">
      <c r="P35" s="53"/>
    </row>
    <row r="36" spans="16:16" x14ac:dyDescent="0.25">
      <c r="P36" s="53"/>
    </row>
    <row r="37" spans="16:16" x14ac:dyDescent="0.25">
      <c r="P37" s="53"/>
    </row>
    <row r="38" spans="16:16" x14ac:dyDescent="0.25">
      <c r="P38" s="53"/>
    </row>
    <row r="39" spans="16:16" x14ac:dyDescent="0.25">
      <c r="P39" s="53"/>
    </row>
    <row r="40" spans="16:16" x14ac:dyDescent="0.25">
      <c r="P40" s="53"/>
    </row>
    <row r="41" spans="16:16" x14ac:dyDescent="0.25">
      <c r="P41" s="53"/>
    </row>
    <row r="42" spans="16:16" x14ac:dyDescent="0.25">
      <c r="P42" s="53"/>
    </row>
    <row r="43" spans="16:16" x14ac:dyDescent="0.25">
      <c r="P43" s="53"/>
    </row>
    <row r="44" spans="16:16" x14ac:dyDescent="0.25">
      <c r="P44" s="53"/>
    </row>
    <row r="45" spans="16:16" x14ac:dyDescent="0.25">
      <c r="P45" s="53"/>
    </row>
    <row r="46" spans="16:16" x14ac:dyDescent="0.25">
      <c r="P46" s="53"/>
    </row>
    <row r="47" spans="16:16" x14ac:dyDescent="0.25">
      <c r="P47" s="53"/>
    </row>
    <row r="48" spans="16:16" x14ac:dyDescent="0.25">
      <c r="P48" s="53"/>
    </row>
    <row r="49" spans="16:16" x14ac:dyDescent="0.25">
      <c r="P49" s="53"/>
    </row>
    <row r="50" spans="16:16" x14ac:dyDescent="0.25">
      <c r="P50" s="53"/>
    </row>
    <row r="51" spans="16:16" x14ac:dyDescent="0.25">
      <c r="P51" s="53"/>
    </row>
    <row r="52" spans="16:16" x14ac:dyDescent="0.25">
      <c r="P52" s="53"/>
    </row>
    <row r="53" spans="16:16" x14ac:dyDescent="0.25">
      <c r="P53" s="53"/>
    </row>
    <row r="54" spans="16:16" x14ac:dyDescent="0.25">
      <c r="P54" s="53"/>
    </row>
    <row r="55" spans="16:16" x14ac:dyDescent="0.25">
      <c r="P55" s="53"/>
    </row>
    <row r="56" spans="16:16" x14ac:dyDescent="0.25">
      <c r="P56" s="53"/>
    </row>
    <row r="57" spans="16:16" x14ac:dyDescent="0.25">
      <c r="P57" s="53"/>
    </row>
    <row r="58" spans="16:16" x14ac:dyDescent="0.25">
      <c r="P58" s="53"/>
    </row>
    <row r="59" spans="16:16" x14ac:dyDescent="0.25">
      <c r="P59" s="53"/>
    </row>
    <row r="60" spans="16:16" x14ac:dyDescent="0.25">
      <c r="P60" s="53"/>
    </row>
    <row r="61" spans="16:16" x14ac:dyDescent="0.25">
      <c r="P61" s="53"/>
    </row>
    <row r="62" spans="16:16" x14ac:dyDescent="0.25">
      <c r="P62" s="53"/>
    </row>
    <row r="63" spans="16:16" x14ac:dyDescent="0.25">
      <c r="P63" s="53"/>
    </row>
    <row r="64" spans="16:16" x14ac:dyDescent="0.25">
      <c r="P64" s="53"/>
    </row>
    <row r="65" spans="16:16" x14ac:dyDescent="0.25">
      <c r="P65" s="53"/>
    </row>
    <row r="66" spans="16:16" x14ac:dyDescent="0.25">
      <c r="P66" s="53"/>
    </row>
    <row r="67" spans="16:16" x14ac:dyDescent="0.25">
      <c r="P67" s="53"/>
    </row>
    <row r="68" spans="16:16" x14ac:dyDescent="0.25">
      <c r="P68" s="53"/>
    </row>
    <row r="69" spans="16:16" x14ac:dyDescent="0.25">
      <c r="P69" s="53"/>
    </row>
    <row r="70" spans="16:16" x14ac:dyDescent="0.25">
      <c r="P70" s="53"/>
    </row>
    <row r="71" spans="16:16" x14ac:dyDescent="0.25">
      <c r="P71" s="53"/>
    </row>
    <row r="72" spans="16:16" x14ac:dyDescent="0.25">
      <c r="P72" s="53"/>
    </row>
    <row r="73" spans="16:16" x14ac:dyDescent="0.25">
      <c r="P73" s="53"/>
    </row>
    <row r="74" spans="16:16" x14ac:dyDescent="0.25">
      <c r="P74" s="53"/>
    </row>
    <row r="75" spans="16:16" x14ac:dyDescent="0.25">
      <c r="P75" s="53"/>
    </row>
    <row r="76" spans="16:16" x14ac:dyDescent="0.25">
      <c r="P76" s="53"/>
    </row>
    <row r="77" spans="16:16" x14ac:dyDescent="0.25">
      <c r="P77" s="53"/>
    </row>
    <row r="78" spans="16:16" x14ac:dyDescent="0.25">
      <c r="P78" s="53"/>
    </row>
    <row r="79" spans="16:16" x14ac:dyDescent="0.25">
      <c r="P79" s="53"/>
    </row>
    <row r="80" spans="16:16" x14ac:dyDescent="0.25">
      <c r="P80" s="53"/>
    </row>
    <row r="81" spans="16:16" x14ac:dyDescent="0.25">
      <c r="P81" s="53"/>
    </row>
    <row r="82" spans="16:16" x14ac:dyDescent="0.25">
      <c r="P82" s="53"/>
    </row>
    <row r="83" spans="16:16" x14ac:dyDescent="0.25">
      <c r="P83" s="53"/>
    </row>
    <row r="84" spans="16:16" x14ac:dyDescent="0.25">
      <c r="P84" s="53"/>
    </row>
    <row r="85" spans="16:16" x14ac:dyDescent="0.25">
      <c r="P85" s="53"/>
    </row>
    <row r="86" spans="16:16" x14ac:dyDescent="0.25">
      <c r="P86" s="53"/>
    </row>
    <row r="87" spans="16:16" x14ac:dyDescent="0.25">
      <c r="P87" s="53"/>
    </row>
    <row r="88" spans="16:16" x14ac:dyDescent="0.25">
      <c r="P88" s="53"/>
    </row>
    <row r="89" spans="16:16" x14ac:dyDescent="0.25">
      <c r="P89" s="53"/>
    </row>
    <row r="90" spans="16:16" x14ac:dyDescent="0.25">
      <c r="P90" s="53"/>
    </row>
    <row r="91" spans="16:16" x14ac:dyDescent="0.25">
      <c r="P91" s="53"/>
    </row>
    <row r="92" spans="16:16" x14ac:dyDescent="0.25">
      <c r="P92" s="53"/>
    </row>
    <row r="93" spans="16:16" x14ac:dyDescent="0.25">
      <c r="P93" s="53"/>
    </row>
    <row r="94" spans="16:16" x14ac:dyDescent="0.25">
      <c r="P94" s="53"/>
    </row>
    <row r="95" spans="16:16" x14ac:dyDescent="0.25">
      <c r="P95" s="53"/>
    </row>
    <row r="96" spans="16:16" x14ac:dyDescent="0.25">
      <c r="P96" s="53"/>
    </row>
    <row r="97" spans="16:16" x14ac:dyDescent="0.25">
      <c r="P97" s="53"/>
    </row>
    <row r="98" spans="16:16" x14ac:dyDescent="0.25">
      <c r="P98" s="53"/>
    </row>
    <row r="99" spans="16:16" x14ac:dyDescent="0.25">
      <c r="P99" s="53"/>
    </row>
    <row r="100" spans="16:16" x14ac:dyDescent="0.25">
      <c r="P100" s="53"/>
    </row>
    <row r="101" spans="16:16" x14ac:dyDescent="0.25">
      <c r="P101" s="53"/>
    </row>
    <row r="102" spans="16:16" x14ac:dyDescent="0.25">
      <c r="P102" s="53"/>
    </row>
    <row r="103" spans="16:16" x14ac:dyDescent="0.25">
      <c r="P103" s="53"/>
    </row>
    <row r="104" spans="16:16" x14ac:dyDescent="0.25">
      <c r="P104" s="53"/>
    </row>
    <row r="105" spans="16:16" x14ac:dyDescent="0.25">
      <c r="P105" s="53"/>
    </row>
    <row r="106" spans="16:16" x14ac:dyDescent="0.25">
      <c r="P106" s="53"/>
    </row>
    <row r="107" spans="16:16" x14ac:dyDescent="0.25">
      <c r="P107" s="53"/>
    </row>
    <row r="108" spans="16:16" x14ac:dyDescent="0.25">
      <c r="P108" s="53"/>
    </row>
    <row r="109" spans="16:16" x14ac:dyDescent="0.25">
      <c r="P109" s="53"/>
    </row>
    <row r="110" spans="16:16" x14ac:dyDescent="0.25">
      <c r="P110" s="53"/>
    </row>
    <row r="111" spans="16:16" x14ac:dyDescent="0.25">
      <c r="P111" s="53"/>
    </row>
    <row r="112" spans="16:16" x14ac:dyDescent="0.25">
      <c r="P112" s="53"/>
    </row>
    <row r="113" spans="16:16" x14ac:dyDescent="0.25">
      <c r="P113" s="53"/>
    </row>
    <row r="114" spans="16:16" x14ac:dyDescent="0.25">
      <c r="P114" s="53"/>
    </row>
    <row r="115" spans="16:16" x14ac:dyDescent="0.25">
      <c r="P115" s="53"/>
    </row>
    <row r="116" spans="16:16" x14ac:dyDescent="0.25">
      <c r="P116" s="53"/>
    </row>
    <row r="117" spans="16:16" x14ac:dyDescent="0.25">
      <c r="P117" s="53"/>
    </row>
    <row r="118" spans="16:16" x14ac:dyDescent="0.25">
      <c r="P118" s="53"/>
    </row>
    <row r="119" spans="16:16" x14ac:dyDescent="0.25">
      <c r="P119" s="53"/>
    </row>
    <row r="120" spans="16:16" x14ac:dyDescent="0.25">
      <c r="P120" s="53"/>
    </row>
    <row r="121" spans="16:16" x14ac:dyDescent="0.25">
      <c r="P121" s="53"/>
    </row>
    <row r="122" spans="16:16" x14ac:dyDescent="0.25">
      <c r="P122" s="53"/>
    </row>
    <row r="123" spans="16:16" x14ac:dyDescent="0.25">
      <c r="P123" s="53"/>
    </row>
    <row r="124" spans="16:16" x14ac:dyDescent="0.25">
      <c r="P124" s="53"/>
    </row>
    <row r="125" spans="16:16" x14ac:dyDescent="0.25">
      <c r="P125" s="53"/>
    </row>
    <row r="126" spans="16:16" x14ac:dyDescent="0.25">
      <c r="P126" s="53"/>
    </row>
    <row r="127" spans="16:16" x14ac:dyDescent="0.25">
      <c r="P127" s="53"/>
    </row>
    <row r="128" spans="16:16" x14ac:dyDescent="0.25">
      <c r="P128" s="53"/>
    </row>
    <row r="129" spans="16:16" x14ac:dyDescent="0.25">
      <c r="P129" s="53"/>
    </row>
    <row r="130" spans="16:16" x14ac:dyDescent="0.25">
      <c r="P130" s="53"/>
    </row>
    <row r="131" spans="16:16" x14ac:dyDescent="0.25">
      <c r="P131" s="53"/>
    </row>
    <row r="132" spans="16:16" x14ac:dyDescent="0.25">
      <c r="P132" s="53"/>
    </row>
    <row r="133" spans="16:16" x14ac:dyDescent="0.25">
      <c r="P133" s="53"/>
    </row>
    <row r="134" spans="16:16" x14ac:dyDescent="0.25">
      <c r="P134" s="53"/>
    </row>
    <row r="135" spans="16:16" x14ac:dyDescent="0.25">
      <c r="P135" s="53"/>
    </row>
    <row r="136" spans="16:16" x14ac:dyDescent="0.25">
      <c r="P136" s="53"/>
    </row>
    <row r="137" spans="16:16" x14ac:dyDescent="0.25">
      <c r="P137" s="53"/>
    </row>
    <row r="138" spans="16:16" x14ac:dyDescent="0.25">
      <c r="P138" s="53"/>
    </row>
    <row r="139" spans="16:16" x14ac:dyDescent="0.25">
      <c r="P139" s="53"/>
    </row>
    <row r="140" spans="16:16" x14ac:dyDescent="0.25">
      <c r="P140" s="53"/>
    </row>
    <row r="141" spans="16:16" x14ac:dyDescent="0.25">
      <c r="P141" s="53"/>
    </row>
    <row r="142" spans="16:16" x14ac:dyDescent="0.25">
      <c r="P142" s="53"/>
    </row>
    <row r="143" spans="16:16" x14ac:dyDescent="0.25">
      <c r="P143" s="53"/>
    </row>
    <row r="144" spans="16:16" x14ac:dyDescent="0.25">
      <c r="P144" s="53"/>
    </row>
    <row r="145" spans="16:16" x14ac:dyDescent="0.25">
      <c r="P145" s="53"/>
    </row>
    <row r="146" spans="16:16" x14ac:dyDescent="0.25">
      <c r="P146" s="53"/>
    </row>
    <row r="147" spans="16:16" x14ac:dyDescent="0.25">
      <c r="P147" s="53"/>
    </row>
    <row r="148" spans="16:16" x14ac:dyDescent="0.25">
      <c r="P148" s="53"/>
    </row>
    <row r="149" spans="16:16" x14ac:dyDescent="0.25">
      <c r="P149" s="53"/>
    </row>
    <row r="150" spans="16:16" x14ac:dyDescent="0.25">
      <c r="P150" s="53"/>
    </row>
    <row r="151" spans="16:16" x14ac:dyDescent="0.25">
      <c r="P151" s="53"/>
    </row>
    <row r="152" spans="16:16" x14ac:dyDescent="0.25">
      <c r="P152" s="53"/>
    </row>
    <row r="153" spans="16:16" x14ac:dyDescent="0.25">
      <c r="P153" s="53"/>
    </row>
    <row r="154" spans="16:16" x14ac:dyDescent="0.25">
      <c r="P154" s="53"/>
    </row>
    <row r="155" spans="16:16" x14ac:dyDescent="0.25">
      <c r="P155" s="53"/>
    </row>
    <row r="156" spans="16:16" x14ac:dyDescent="0.25">
      <c r="P156" s="53"/>
    </row>
    <row r="157" spans="16:16" x14ac:dyDescent="0.25">
      <c r="P157" s="53"/>
    </row>
    <row r="158" spans="16:16" x14ac:dyDescent="0.25">
      <c r="P158" s="53"/>
    </row>
    <row r="159" spans="16:16" x14ac:dyDescent="0.25">
      <c r="P159" s="53"/>
    </row>
    <row r="160" spans="16:16" x14ac:dyDescent="0.25">
      <c r="P160" s="53"/>
    </row>
    <row r="161" spans="16:16" x14ac:dyDescent="0.25">
      <c r="P161" s="53"/>
    </row>
    <row r="162" spans="16:16" x14ac:dyDescent="0.25">
      <c r="P162" s="53"/>
    </row>
    <row r="163" spans="16:16" x14ac:dyDescent="0.25">
      <c r="P163" s="53"/>
    </row>
    <row r="164" spans="16:16" x14ac:dyDescent="0.25">
      <c r="P164" s="53"/>
    </row>
    <row r="165" spans="16:16" x14ac:dyDescent="0.25">
      <c r="P165" s="53"/>
    </row>
    <row r="166" spans="16:16" x14ac:dyDescent="0.25">
      <c r="P166" s="53"/>
    </row>
    <row r="167" spans="16:16" x14ac:dyDescent="0.25">
      <c r="P167" s="53"/>
    </row>
    <row r="168" spans="16:16" x14ac:dyDescent="0.25">
      <c r="P168" s="53"/>
    </row>
    <row r="169" spans="16:16" x14ac:dyDescent="0.25">
      <c r="P169" s="53"/>
    </row>
    <row r="170" spans="16:16" x14ac:dyDescent="0.25">
      <c r="P170" s="53"/>
    </row>
    <row r="171" spans="16:16" x14ac:dyDescent="0.25">
      <c r="P171" s="53"/>
    </row>
    <row r="172" spans="16:16" x14ac:dyDescent="0.25">
      <c r="P172" s="53"/>
    </row>
    <row r="173" spans="16:16" x14ac:dyDescent="0.25">
      <c r="P173" s="53"/>
    </row>
    <row r="174" spans="16:16" x14ac:dyDescent="0.25">
      <c r="P174" s="53"/>
    </row>
    <row r="175" spans="16:16" x14ac:dyDescent="0.25">
      <c r="P175" s="53"/>
    </row>
    <row r="176" spans="16:16" x14ac:dyDescent="0.25">
      <c r="P176" s="53"/>
    </row>
    <row r="177" spans="16:16" x14ac:dyDescent="0.25">
      <c r="P177" s="53"/>
    </row>
    <row r="178" spans="16:16" x14ac:dyDescent="0.25">
      <c r="P178" s="53"/>
    </row>
    <row r="179" spans="16:16" x14ac:dyDescent="0.25">
      <c r="P179" s="53"/>
    </row>
    <row r="180" spans="16:16" x14ac:dyDescent="0.25">
      <c r="P180" s="53"/>
    </row>
    <row r="181" spans="16:16" x14ac:dyDescent="0.25">
      <c r="P181" s="53"/>
    </row>
    <row r="182" spans="16:16" x14ac:dyDescent="0.25">
      <c r="P182" s="53"/>
    </row>
    <row r="183" spans="16:16" x14ac:dyDescent="0.25">
      <c r="P183" s="53"/>
    </row>
    <row r="184" spans="16:16" x14ac:dyDescent="0.25">
      <c r="P184" s="53"/>
    </row>
    <row r="185" spans="16:16" x14ac:dyDescent="0.25">
      <c r="P185" s="53"/>
    </row>
    <row r="186" spans="16:16" x14ac:dyDescent="0.25">
      <c r="P186" s="53"/>
    </row>
    <row r="187" spans="16:16" x14ac:dyDescent="0.25">
      <c r="P187" s="53"/>
    </row>
    <row r="188" spans="16:16" x14ac:dyDescent="0.25">
      <c r="P188" s="53"/>
    </row>
    <row r="189" spans="16:16" x14ac:dyDescent="0.25">
      <c r="P189" s="53"/>
    </row>
    <row r="190" spans="16:16" x14ac:dyDescent="0.25">
      <c r="P190" s="53"/>
    </row>
    <row r="191" spans="16:16" x14ac:dyDescent="0.25">
      <c r="P191" s="53"/>
    </row>
    <row r="192" spans="16:16" x14ac:dyDescent="0.25">
      <c r="P192" s="53"/>
    </row>
    <row r="193" spans="8:16" x14ac:dyDescent="0.25">
      <c r="P193" s="53"/>
    </row>
    <row r="194" spans="8:16" x14ac:dyDescent="0.25">
      <c r="P194" s="53"/>
    </row>
    <row r="195" spans="8:16" x14ac:dyDescent="0.25">
      <c r="P195" s="53"/>
    </row>
    <row r="196" spans="8:16" x14ac:dyDescent="0.25">
      <c r="P196" s="53"/>
    </row>
    <row r="197" spans="8:16" x14ac:dyDescent="0.25">
      <c r="P197" s="53"/>
    </row>
    <row r="198" spans="8:16" x14ac:dyDescent="0.25">
      <c r="P198" s="53"/>
    </row>
    <row r="199" spans="8:16" x14ac:dyDescent="0.25">
      <c r="H199">
        <f>SheetDCM!O210</f>
        <v>-11.426163114909404</v>
      </c>
      <c r="P199" s="53"/>
    </row>
    <row r="200" spans="8:16" x14ac:dyDescent="0.25">
      <c r="P200" s="53"/>
    </row>
    <row r="201" spans="8:16" x14ac:dyDescent="0.25">
      <c r="H201">
        <f>SheetTL!P212</f>
        <v>114.21124108878547</v>
      </c>
      <c r="P201" s="53"/>
    </row>
    <row r="202" spans="8:16" x14ac:dyDescent="0.25">
      <c r="P202" s="53"/>
    </row>
    <row r="203" spans="8:16" x14ac:dyDescent="0.25">
      <c r="P203" s="53"/>
    </row>
    <row r="204" spans="8:16" x14ac:dyDescent="0.25">
      <c r="P204" s="53"/>
    </row>
    <row r="205" spans="8:16" x14ac:dyDescent="0.25">
      <c r="P205" s="53"/>
    </row>
    <row r="206" spans="8:16" x14ac:dyDescent="0.25">
      <c r="P206" s="53"/>
    </row>
    <row r="207" spans="8:16" x14ac:dyDescent="0.25">
      <c r="P207" s="53"/>
    </row>
    <row r="208" spans="8:16" x14ac:dyDescent="0.25">
      <c r="P208" s="53"/>
    </row>
    <row r="209" spans="16:16" x14ac:dyDescent="0.25">
      <c r="P209" s="53"/>
    </row>
    <row r="210" spans="16:16" x14ac:dyDescent="0.25">
      <c r="P210" s="53"/>
    </row>
    <row r="211" spans="16:16" x14ac:dyDescent="0.25">
      <c r="P211" s="53"/>
    </row>
    <row r="212" spans="16:16" x14ac:dyDescent="0.25">
      <c r="P212" s="53"/>
    </row>
    <row r="213" spans="16:16" x14ac:dyDescent="0.25">
      <c r="P213" s="53"/>
    </row>
    <row r="214" spans="16:16" x14ac:dyDescent="0.25">
      <c r="P214" s="53"/>
    </row>
    <row r="215" spans="16:16" x14ac:dyDescent="0.25">
      <c r="P215" s="53"/>
    </row>
    <row r="216" spans="16:16" x14ac:dyDescent="0.25">
      <c r="P216" s="53"/>
    </row>
    <row r="217" spans="16:16" x14ac:dyDescent="0.25">
      <c r="P217" s="53"/>
    </row>
    <row r="218" spans="16:16" x14ac:dyDescent="0.25">
      <c r="P218" s="53"/>
    </row>
    <row r="219" spans="16:16" x14ac:dyDescent="0.25">
      <c r="P219" s="53"/>
    </row>
    <row r="220" spans="16:16" x14ac:dyDescent="0.25">
      <c r="P220" s="53"/>
    </row>
    <row r="221" spans="16:16" x14ac:dyDescent="0.25">
      <c r="P221" s="53"/>
    </row>
    <row r="222" spans="16:16" x14ac:dyDescent="0.25">
      <c r="P222" s="53"/>
    </row>
    <row r="223" spans="16:16" x14ac:dyDescent="0.25">
      <c r="P223" s="53"/>
    </row>
    <row r="224" spans="16:16" x14ac:dyDescent="0.25">
      <c r="P224" s="53"/>
    </row>
    <row r="225" spans="16:16" x14ac:dyDescent="0.25">
      <c r="P225" s="53"/>
    </row>
    <row r="226" spans="16:16" x14ac:dyDescent="0.25">
      <c r="P226" s="53"/>
    </row>
    <row r="227" spans="16:16" x14ac:dyDescent="0.25">
      <c r="P227" s="53"/>
    </row>
    <row r="228" spans="16:16" x14ac:dyDescent="0.25">
      <c r="P228" s="53"/>
    </row>
    <row r="229" spans="16:16" x14ac:dyDescent="0.25">
      <c r="P229" s="53"/>
    </row>
    <row r="230" spans="16:16" x14ac:dyDescent="0.25">
      <c r="P230" s="53"/>
    </row>
    <row r="231" spans="16:16" x14ac:dyDescent="0.25">
      <c r="P231" s="53"/>
    </row>
    <row r="232" spans="16:16" x14ac:dyDescent="0.25">
      <c r="P232" s="53"/>
    </row>
    <row r="233" spans="16:16" x14ac:dyDescent="0.25">
      <c r="P233" s="53"/>
    </row>
    <row r="234" spans="16:16" x14ac:dyDescent="0.25">
      <c r="P234" s="53"/>
    </row>
    <row r="235" spans="16:16" x14ac:dyDescent="0.25">
      <c r="P235" s="53"/>
    </row>
    <row r="236" spans="16:16" x14ac:dyDescent="0.25">
      <c r="P236" s="53"/>
    </row>
    <row r="237" spans="16:16" x14ac:dyDescent="0.25">
      <c r="P237" s="53"/>
    </row>
    <row r="238" spans="16:16" x14ac:dyDescent="0.25">
      <c r="P238" s="53"/>
    </row>
    <row r="239" spans="16:16" x14ac:dyDescent="0.25">
      <c r="P239" s="53"/>
    </row>
    <row r="240" spans="16:16" x14ac:dyDescent="0.25">
      <c r="P240" s="53"/>
    </row>
    <row r="241" spans="16:16" x14ac:dyDescent="0.25">
      <c r="P241" s="53"/>
    </row>
    <row r="242" spans="16:16" x14ac:dyDescent="0.25">
      <c r="P242" s="53"/>
    </row>
    <row r="243" spans="16:16" x14ac:dyDescent="0.25">
      <c r="P243" s="53"/>
    </row>
    <row r="244" spans="16:16" x14ac:dyDescent="0.25">
      <c r="P244" s="53"/>
    </row>
    <row r="245" spans="16:16" x14ac:dyDescent="0.25">
      <c r="P245" s="53"/>
    </row>
    <row r="246" spans="16:16" x14ac:dyDescent="0.25">
      <c r="P246" s="53"/>
    </row>
    <row r="247" spans="16:16" x14ac:dyDescent="0.25">
      <c r="P247" s="53"/>
    </row>
    <row r="248" spans="16:16" x14ac:dyDescent="0.25">
      <c r="P248" s="53"/>
    </row>
    <row r="249" spans="16:16" x14ac:dyDescent="0.25">
      <c r="P249" s="53"/>
    </row>
    <row r="250" spans="16:16" x14ac:dyDescent="0.25">
      <c r="P250" s="53"/>
    </row>
    <row r="251" spans="16:16" x14ac:dyDescent="0.25">
      <c r="P251" s="53"/>
    </row>
    <row r="252" spans="16:16" x14ac:dyDescent="0.25">
      <c r="P252" s="53"/>
    </row>
    <row r="253" spans="16:16" x14ac:dyDescent="0.25">
      <c r="P253" s="53"/>
    </row>
    <row r="254" spans="16:16" x14ac:dyDescent="0.25">
      <c r="P254" s="53"/>
    </row>
    <row r="255" spans="16:16" x14ac:dyDescent="0.25">
      <c r="P255" s="53"/>
    </row>
    <row r="256" spans="16:16" x14ac:dyDescent="0.25">
      <c r="P256" s="53"/>
    </row>
    <row r="257" spans="16:16" x14ac:dyDescent="0.25">
      <c r="P257" s="53"/>
    </row>
    <row r="258" spans="16:16" x14ac:dyDescent="0.25">
      <c r="P258" s="53"/>
    </row>
    <row r="259" spans="16:16" x14ac:dyDescent="0.25">
      <c r="P259" s="53"/>
    </row>
    <row r="260" spans="16:16" x14ac:dyDescent="0.25">
      <c r="P260" s="53"/>
    </row>
    <row r="261" spans="16:16" x14ac:dyDescent="0.25">
      <c r="P261" s="53"/>
    </row>
    <row r="262" spans="16:16" x14ac:dyDescent="0.25">
      <c r="P262" s="53"/>
    </row>
    <row r="263" spans="16:16" x14ac:dyDescent="0.25">
      <c r="P263" s="53"/>
    </row>
    <row r="264" spans="16:16" x14ac:dyDescent="0.25">
      <c r="P264" s="53"/>
    </row>
    <row r="265" spans="16:16" x14ac:dyDescent="0.25">
      <c r="P265" s="53"/>
    </row>
    <row r="266" spans="16:16" x14ac:dyDescent="0.25">
      <c r="P266" s="53"/>
    </row>
    <row r="267" spans="16:16" x14ac:dyDescent="0.25">
      <c r="P267" s="53"/>
    </row>
    <row r="268" spans="16:16" x14ac:dyDescent="0.25">
      <c r="P268" s="53"/>
    </row>
    <row r="269" spans="16:16" x14ac:dyDescent="0.25">
      <c r="P269" s="53"/>
    </row>
    <row r="270" spans="16:16" x14ac:dyDescent="0.25">
      <c r="P270" s="53"/>
    </row>
    <row r="271" spans="16:16" x14ac:dyDescent="0.25">
      <c r="P271" s="53"/>
    </row>
    <row r="272" spans="16:16" x14ac:dyDescent="0.25">
      <c r="P272" s="53"/>
    </row>
    <row r="273" spans="16:16" x14ac:dyDescent="0.25">
      <c r="P273" s="53"/>
    </row>
    <row r="274" spans="16:16" x14ac:dyDescent="0.25">
      <c r="P274" s="53"/>
    </row>
    <row r="275" spans="16:16" x14ac:dyDescent="0.25">
      <c r="P275" s="53"/>
    </row>
    <row r="276" spans="16:16" x14ac:dyDescent="0.25">
      <c r="P276" s="53"/>
    </row>
    <row r="277" spans="16:16" x14ac:dyDescent="0.25">
      <c r="P277" s="53"/>
    </row>
    <row r="278" spans="16:16" x14ac:dyDescent="0.25">
      <c r="P278" s="53"/>
    </row>
    <row r="279" spans="16:16" x14ac:dyDescent="0.25">
      <c r="P279" s="53"/>
    </row>
    <row r="280" spans="16:16" x14ac:dyDescent="0.25">
      <c r="P280" s="53"/>
    </row>
    <row r="281" spans="16:16" x14ac:dyDescent="0.25">
      <c r="P281" s="53"/>
    </row>
    <row r="282" spans="16:16" x14ac:dyDescent="0.25">
      <c r="P282" s="53"/>
    </row>
    <row r="283" spans="16:16" x14ac:dyDescent="0.25">
      <c r="P283" s="53"/>
    </row>
    <row r="284" spans="16:16" x14ac:dyDescent="0.25">
      <c r="P284" s="53"/>
    </row>
    <row r="285" spans="16:16" x14ac:dyDescent="0.25">
      <c r="P285" s="53"/>
    </row>
    <row r="286" spans="16:16" x14ac:dyDescent="0.25">
      <c r="P286" s="53"/>
    </row>
    <row r="287" spans="16:16" x14ac:dyDescent="0.25">
      <c r="P287" s="53"/>
    </row>
    <row r="288" spans="16:16" x14ac:dyDescent="0.25">
      <c r="P288" s="53"/>
    </row>
    <row r="289" spans="16:16" x14ac:dyDescent="0.25">
      <c r="P289" s="53"/>
    </row>
    <row r="290" spans="16:16" x14ac:dyDescent="0.25">
      <c r="P290" s="53"/>
    </row>
    <row r="291" spans="16:16" x14ac:dyDescent="0.25">
      <c r="P291" s="53"/>
    </row>
    <row r="292" spans="16:16" x14ac:dyDescent="0.25">
      <c r="P292" s="53"/>
    </row>
    <row r="293" spans="16:16" x14ac:dyDescent="0.25">
      <c r="P293" s="53"/>
    </row>
    <row r="294" spans="16:16" x14ac:dyDescent="0.25">
      <c r="P294" s="53"/>
    </row>
    <row r="295" spans="16:16" x14ac:dyDescent="0.25">
      <c r="P295" s="53"/>
    </row>
    <row r="296" spans="16:16" x14ac:dyDescent="0.25">
      <c r="P296" s="53"/>
    </row>
    <row r="297" spans="16:16" x14ac:dyDescent="0.25">
      <c r="P297" s="53"/>
    </row>
    <row r="298" spans="16:16" x14ac:dyDescent="0.25">
      <c r="P298" s="53"/>
    </row>
    <row r="299" spans="16:16" x14ac:dyDescent="0.25">
      <c r="P299" s="53"/>
    </row>
    <row r="300" spans="16:16" x14ac:dyDescent="0.25">
      <c r="P300" s="53"/>
    </row>
    <row r="301" spans="16:16" x14ac:dyDescent="0.25">
      <c r="P301" s="53"/>
    </row>
    <row r="302" spans="16:16" x14ac:dyDescent="0.25">
      <c r="P302" s="53"/>
    </row>
    <row r="303" spans="16:16" x14ac:dyDescent="0.25">
      <c r="P303" s="53"/>
    </row>
    <row r="304" spans="16:16" x14ac:dyDescent="0.25">
      <c r="P304" s="53"/>
    </row>
    <row r="305" spans="16:16" x14ac:dyDescent="0.25">
      <c r="P305" s="53"/>
    </row>
    <row r="306" spans="16:16" x14ac:dyDescent="0.25">
      <c r="P306" s="53"/>
    </row>
    <row r="307" spans="16:16" x14ac:dyDescent="0.25">
      <c r="P307" s="53"/>
    </row>
    <row r="308" spans="16:16" x14ac:dyDescent="0.25">
      <c r="P308" s="53"/>
    </row>
    <row r="309" spans="16:16" x14ac:dyDescent="0.25">
      <c r="P309" s="53"/>
    </row>
    <row r="310" spans="16:16" x14ac:dyDescent="0.25">
      <c r="P310" s="53"/>
    </row>
    <row r="311" spans="16:16" x14ac:dyDescent="0.25">
      <c r="P311" s="53"/>
    </row>
    <row r="312" spans="16:16" x14ac:dyDescent="0.25">
      <c r="P312" s="53"/>
    </row>
    <row r="313" spans="16:16" x14ac:dyDescent="0.25">
      <c r="P313" s="53"/>
    </row>
    <row r="314" spans="16:16" x14ac:dyDescent="0.25">
      <c r="P314" s="53"/>
    </row>
    <row r="315" spans="16:16" x14ac:dyDescent="0.25">
      <c r="P315" s="53"/>
    </row>
    <row r="316" spans="16:16" x14ac:dyDescent="0.25">
      <c r="P316" s="53"/>
    </row>
    <row r="317" spans="16:16" x14ac:dyDescent="0.25">
      <c r="P317" s="53"/>
    </row>
    <row r="318" spans="16:16" x14ac:dyDescent="0.25">
      <c r="P318" s="53"/>
    </row>
    <row r="319" spans="16:16" x14ac:dyDescent="0.25">
      <c r="P319" s="53"/>
    </row>
    <row r="320" spans="16:16" x14ac:dyDescent="0.25">
      <c r="P320" s="53"/>
    </row>
    <row r="321" spans="16:16" x14ac:dyDescent="0.25">
      <c r="P321" s="53"/>
    </row>
    <row r="322" spans="16:16" x14ac:dyDescent="0.25">
      <c r="P322" s="53"/>
    </row>
    <row r="323" spans="16:16" x14ac:dyDescent="0.25">
      <c r="P323" s="53"/>
    </row>
    <row r="324" spans="16:16" x14ac:dyDescent="0.25">
      <c r="P324" s="53"/>
    </row>
    <row r="325" spans="16:16" x14ac:dyDescent="0.25">
      <c r="P325" s="53"/>
    </row>
    <row r="326" spans="16:16" x14ac:dyDescent="0.25">
      <c r="P326" s="53"/>
    </row>
    <row r="327" spans="16:16" x14ac:dyDescent="0.25">
      <c r="P327" s="53"/>
    </row>
    <row r="328" spans="16:16" x14ac:dyDescent="0.25">
      <c r="P328" s="53"/>
    </row>
    <row r="329" spans="16:16" x14ac:dyDescent="0.25">
      <c r="P329" s="53"/>
    </row>
    <row r="330" spans="16:16" x14ac:dyDescent="0.25">
      <c r="P330" s="53"/>
    </row>
    <row r="331" spans="16:16" x14ac:dyDescent="0.25">
      <c r="P331" s="53"/>
    </row>
    <row r="332" spans="16:16" x14ac:dyDescent="0.25">
      <c r="P332" s="53"/>
    </row>
    <row r="333" spans="16:16" x14ac:dyDescent="0.25">
      <c r="P333" s="53"/>
    </row>
    <row r="334" spans="16:16" x14ac:dyDescent="0.25">
      <c r="P334" s="53"/>
    </row>
    <row r="335" spans="16:16" x14ac:dyDescent="0.25">
      <c r="P335" s="53"/>
    </row>
    <row r="336" spans="16:16" x14ac:dyDescent="0.25">
      <c r="P336" s="53"/>
    </row>
    <row r="337" spans="16:16" x14ac:dyDescent="0.25">
      <c r="P337" s="53"/>
    </row>
    <row r="338" spans="16:16" x14ac:dyDescent="0.25">
      <c r="P338" s="53"/>
    </row>
    <row r="339" spans="16:16" x14ac:dyDescent="0.25">
      <c r="P339" s="53"/>
    </row>
    <row r="340" spans="16:16" x14ac:dyDescent="0.25">
      <c r="P340" s="53"/>
    </row>
    <row r="341" spans="16:16" x14ac:dyDescent="0.25">
      <c r="P341" s="53"/>
    </row>
    <row r="342" spans="16:16" x14ac:dyDescent="0.25">
      <c r="P342" s="53"/>
    </row>
    <row r="343" spans="16:16" x14ac:dyDescent="0.25">
      <c r="P343" s="53"/>
    </row>
    <row r="344" spans="16:16" x14ac:dyDescent="0.25">
      <c r="P344" s="53"/>
    </row>
    <row r="345" spans="16:16" x14ac:dyDescent="0.25">
      <c r="P345" s="53"/>
    </row>
    <row r="346" spans="16:16" x14ac:dyDescent="0.25">
      <c r="P346" s="53"/>
    </row>
    <row r="347" spans="16:16" x14ac:dyDescent="0.25">
      <c r="P347" s="53"/>
    </row>
    <row r="348" spans="16:16" x14ac:dyDescent="0.25">
      <c r="P348" s="53"/>
    </row>
    <row r="349" spans="16:16" x14ac:dyDescent="0.25">
      <c r="P349" s="53"/>
    </row>
    <row r="350" spans="16:16" x14ac:dyDescent="0.25">
      <c r="P350" s="53"/>
    </row>
    <row r="351" spans="16:16" x14ac:dyDescent="0.25">
      <c r="P351" s="53"/>
    </row>
    <row r="352" spans="16:16" x14ac:dyDescent="0.25">
      <c r="P352" s="53"/>
    </row>
    <row r="353" spans="16:16" x14ac:dyDescent="0.25">
      <c r="P353" s="53"/>
    </row>
    <row r="354" spans="16:16" x14ac:dyDescent="0.25">
      <c r="P354" s="53"/>
    </row>
    <row r="355" spans="16:16" x14ac:dyDescent="0.25">
      <c r="P355" s="53"/>
    </row>
    <row r="356" spans="16:16" x14ac:dyDescent="0.25">
      <c r="P356" s="53"/>
    </row>
    <row r="357" spans="16:16" x14ac:dyDescent="0.25">
      <c r="P357" s="53"/>
    </row>
    <row r="358" spans="16:16" x14ac:dyDescent="0.25">
      <c r="P358" s="53"/>
    </row>
    <row r="359" spans="16:16" x14ac:dyDescent="0.25">
      <c r="P359" s="53"/>
    </row>
    <row r="360" spans="16:16" x14ac:dyDescent="0.25">
      <c r="P360" s="53"/>
    </row>
    <row r="361" spans="16:16" x14ac:dyDescent="0.25">
      <c r="P361" s="53"/>
    </row>
    <row r="362" spans="16:16" x14ac:dyDescent="0.25">
      <c r="P362" s="53"/>
    </row>
    <row r="363" spans="16:16" x14ac:dyDescent="0.25">
      <c r="P363" s="53"/>
    </row>
    <row r="364" spans="16:16" x14ac:dyDescent="0.25">
      <c r="P364" s="53"/>
    </row>
    <row r="365" spans="16:16" x14ac:dyDescent="0.25">
      <c r="P365" s="53"/>
    </row>
    <row r="366" spans="16:16" x14ac:dyDescent="0.25">
      <c r="P366" s="53"/>
    </row>
    <row r="367" spans="16:16" x14ac:dyDescent="0.25">
      <c r="P367" s="53"/>
    </row>
    <row r="368" spans="16:16" x14ac:dyDescent="0.25">
      <c r="P368" s="53"/>
    </row>
    <row r="369" spans="16:16" x14ac:dyDescent="0.25">
      <c r="P369" s="53"/>
    </row>
    <row r="370" spans="16:16" x14ac:dyDescent="0.25">
      <c r="P370" s="53"/>
    </row>
    <row r="371" spans="16:16" x14ac:dyDescent="0.25">
      <c r="P371" s="53"/>
    </row>
    <row r="372" spans="16:16" x14ac:dyDescent="0.25">
      <c r="P372" s="53"/>
    </row>
    <row r="373" spans="16:16" x14ac:dyDescent="0.25">
      <c r="P373" s="53"/>
    </row>
    <row r="374" spans="16:16" x14ac:dyDescent="0.25">
      <c r="P374" s="53"/>
    </row>
    <row r="375" spans="16:16" x14ac:dyDescent="0.25">
      <c r="P375" s="53"/>
    </row>
    <row r="376" spans="16:16" x14ac:dyDescent="0.25">
      <c r="P376" s="53"/>
    </row>
    <row r="377" spans="16:16" x14ac:dyDescent="0.25">
      <c r="P377" s="53"/>
    </row>
    <row r="378" spans="16:16" x14ac:dyDescent="0.25">
      <c r="P378" s="53"/>
    </row>
    <row r="379" spans="16:16" x14ac:dyDescent="0.25">
      <c r="P379" s="53"/>
    </row>
    <row r="380" spans="16:16" x14ac:dyDescent="0.25">
      <c r="P380" s="53"/>
    </row>
    <row r="381" spans="16:16" x14ac:dyDescent="0.25">
      <c r="P381" s="53"/>
    </row>
    <row r="382" spans="16:16" x14ac:dyDescent="0.25">
      <c r="P382" s="53"/>
    </row>
    <row r="383" spans="16:16" x14ac:dyDescent="0.25">
      <c r="P383" s="53"/>
    </row>
    <row r="384" spans="16:16" x14ac:dyDescent="0.25">
      <c r="P384" s="53"/>
    </row>
    <row r="385" spans="16:16" x14ac:dyDescent="0.25">
      <c r="P385" s="53"/>
    </row>
    <row r="386" spans="16:16" x14ac:dyDescent="0.25">
      <c r="P386" s="53"/>
    </row>
    <row r="387" spans="16:16" x14ac:dyDescent="0.25">
      <c r="P387" s="53"/>
    </row>
    <row r="388" spans="16:16" x14ac:dyDescent="0.25">
      <c r="P388" s="53"/>
    </row>
    <row r="389" spans="16:16" x14ac:dyDescent="0.25">
      <c r="P389" s="53"/>
    </row>
    <row r="390" spans="16:16" x14ac:dyDescent="0.25">
      <c r="P390" s="53"/>
    </row>
    <row r="391" spans="16:16" x14ac:dyDescent="0.25">
      <c r="P391" s="53"/>
    </row>
    <row r="392" spans="16:16" x14ac:dyDescent="0.25">
      <c r="P392" s="53"/>
    </row>
    <row r="393" spans="16:16" x14ac:dyDescent="0.25">
      <c r="P393" s="53"/>
    </row>
    <row r="394" spans="16:16" x14ac:dyDescent="0.25">
      <c r="P394" s="53"/>
    </row>
    <row r="395" spans="16:16" x14ac:dyDescent="0.25">
      <c r="P395" s="53"/>
    </row>
    <row r="396" spans="16:16" x14ac:dyDescent="0.25">
      <c r="P396" s="53"/>
    </row>
    <row r="397" spans="16:16" x14ac:dyDescent="0.25">
      <c r="P397" s="53"/>
    </row>
    <row r="398" spans="16:16" x14ac:dyDescent="0.25">
      <c r="P398" s="53"/>
    </row>
    <row r="399" spans="16:16" x14ac:dyDescent="0.25">
      <c r="P399" s="53"/>
    </row>
    <row r="400" spans="16:16" x14ac:dyDescent="0.25">
      <c r="P400" s="53"/>
    </row>
    <row r="401" spans="16:16" x14ac:dyDescent="0.25">
      <c r="P401" s="53"/>
    </row>
    <row r="402" spans="16:16" x14ac:dyDescent="0.25">
      <c r="P402" s="53"/>
    </row>
    <row r="403" spans="16:16" x14ac:dyDescent="0.25">
      <c r="P403" s="53"/>
    </row>
    <row r="404" spans="16:16" x14ac:dyDescent="0.25">
      <c r="P404" s="53"/>
    </row>
    <row r="405" spans="16:16" x14ac:dyDescent="0.25">
      <c r="P405" s="53"/>
    </row>
    <row r="406" spans="16:16" x14ac:dyDescent="0.25">
      <c r="P406" s="53"/>
    </row>
    <row r="407" spans="16:16" x14ac:dyDescent="0.25">
      <c r="P407" s="53"/>
    </row>
    <row r="408" spans="16:16" x14ac:dyDescent="0.25">
      <c r="P408" s="53"/>
    </row>
    <row r="409" spans="16:16" x14ac:dyDescent="0.25">
      <c r="P409" s="53"/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H5:P409"/>
  <sheetViews>
    <sheetView workbookViewId="0">
      <selection activeCell="S27" sqref="S27"/>
    </sheetView>
  </sheetViews>
  <sheetFormatPr defaultColWidth="11.42578125" defaultRowHeight="15" x14ac:dyDescent="0.25"/>
  <cols>
    <col min="14" max="16" width="11.42578125" style="47"/>
  </cols>
  <sheetData>
    <row r="5" spans="14:16" x14ac:dyDescent="0.25">
      <c r="O5" s="47" t="str">
        <f>OPMODE</f>
        <v>CCM</v>
      </c>
    </row>
    <row r="9" spans="14:16" x14ac:dyDescent="0.25">
      <c r="N9" s="48" t="s">
        <v>54</v>
      </c>
      <c r="O9" s="48" t="s">
        <v>55</v>
      </c>
      <c r="P9" s="48" t="s">
        <v>56</v>
      </c>
    </row>
    <row r="10" spans="14:16" x14ac:dyDescent="0.25">
      <c r="N10" s="47">
        <v>10</v>
      </c>
      <c r="O10" s="47">
        <f>IF(OPMODE="CCM",SheetCCM!O10+SheetTL!O10,SheetDCM!O10+SheetTL!O10)</f>
        <v>75.992858050625273</v>
      </c>
      <c r="P10" s="53">
        <f>IF(OPMODE="CCM",SheetCCM!P10+SheetTL!P10,SheetDCM!P10+SheetTL!P10)</f>
        <v>85.973901657585301</v>
      </c>
    </row>
    <row r="11" spans="14:16" x14ac:dyDescent="0.25">
      <c r="N11" s="47">
        <v>10.232929922807541</v>
      </c>
      <c r="O11" s="47">
        <f>IF(OPMODE="CCM",SheetCCM!O11+SheetTL!O11,SheetDCM!O11+SheetTL!O11)</f>
        <v>75.791709371669313</v>
      </c>
      <c r="P11" s="53">
        <f>IF(OPMODE="CCM",SheetCCM!P11+SheetTL!P11,SheetDCM!P11+SheetTL!P11)</f>
        <v>85.880512481322498</v>
      </c>
    </row>
    <row r="12" spans="14:16" x14ac:dyDescent="0.25">
      <c r="N12" s="47">
        <v>10.471285480508994</v>
      </c>
      <c r="O12" s="47">
        <f>IF(OPMODE="CCM",SheetCCM!O12+SheetTL!O12,SheetDCM!O12+SheetTL!O12)</f>
        <v>75.590506885950674</v>
      </c>
      <c r="P12" s="53">
        <f>IF(OPMODE="CCM",SheetCCM!P12+SheetTL!P12,SheetDCM!P12+SheetTL!P12)</f>
        <v>85.784975797648201</v>
      </c>
    </row>
    <row r="13" spans="14:16" x14ac:dyDescent="0.25">
      <c r="N13" s="47">
        <v>10.715193052376062</v>
      </c>
      <c r="O13" s="47">
        <f>IF(OPMODE="CCM",SheetCCM!O13+SheetTL!O13,SheetDCM!O13+SheetTL!O13)</f>
        <v>75.389248089156894</v>
      </c>
      <c r="P13" s="53">
        <f>IF(OPMODE="CCM",SheetCCM!P13+SheetTL!P13,SheetDCM!P13+SheetTL!P13)</f>
        <v>85.687243556757934</v>
      </c>
    </row>
    <row r="14" spans="14:16" x14ac:dyDescent="0.25">
      <c r="N14" s="47">
        <v>10.964781961431846</v>
      </c>
      <c r="O14" s="47">
        <f>IF(OPMODE="CCM",SheetCCM!O14+SheetTL!O14,SheetDCM!O14+SheetTL!O14)</f>
        <v>75.187930361962529</v>
      </c>
      <c r="P14" s="53">
        <f>IF(OPMODE="CCM",SheetCCM!P14+SheetTL!P14,SheetDCM!P14+SheetTL!P14)</f>
        <v>85.587266728655862</v>
      </c>
    </row>
    <row r="15" spans="14:16" x14ac:dyDescent="0.25">
      <c r="N15" s="47">
        <v>11.220184543019631</v>
      </c>
      <c r="O15" s="47">
        <f>IF(OPMODE="CCM",SheetCCM!O15+SheetTL!O15,SheetDCM!O15+SheetTL!O15)</f>
        <v>74.986550964895031</v>
      </c>
      <c r="P15" s="53">
        <f>IF(OPMODE="CCM",SheetCCM!P15+SheetTL!P15,SheetDCM!P15+SheetTL!P15)</f>
        <v>85.484995290024216</v>
      </c>
    </row>
    <row r="16" spans="14:16" x14ac:dyDescent="0.25">
      <c r="N16" s="47">
        <v>11.481536214968822</v>
      </c>
      <c r="O16" s="47">
        <f>IF(OPMODE="CCM",SheetCCM!O16+SheetTL!O16,SheetDCM!O16+SheetTL!O16)</f>
        <v>74.785107032985565</v>
      </c>
      <c r="P16" s="53">
        <f>IF(OPMODE="CCM",SheetCCM!P16+SheetTL!P16,SheetDCM!P16+SheetTL!P16)</f>
        <v>85.380378211451671</v>
      </c>
    </row>
    <row r="17" spans="14:16" x14ac:dyDescent="0.25">
      <c r="N17" s="47">
        <v>11.748975549395288</v>
      </c>
      <c r="O17" s="47">
        <f>IF(OPMODE="CCM",SheetCCM!O17+SheetTL!O17,SheetDCM!O17+SheetTL!O17)</f>
        <v>74.583595570197232</v>
      </c>
      <c r="P17" s="53">
        <f>IF(OPMODE="CCM",SheetCCM!P17+SheetTL!P17,SheetDCM!P17+SheetTL!P17)</f>
        <v>85.273363445073315</v>
      </c>
    </row>
    <row r="18" spans="14:16" x14ac:dyDescent="0.25">
      <c r="N18" s="47">
        <v>12.02264434617412</v>
      </c>
      <c r="O18" s="47">
        <f>IF(OPMODE="CCM",SheetCCM!O18+SheetTL!O18,SheetDCM!O18+SheetTL!O18)</f>
        <v>74.382013443622967</v>
      </c>
      <c r="P18" s="53">
        <f>IF(OPMODE="CCM",SheetCCM!P18+SheetTL!P18,SheetDCM!P18+SheetTL!P18)</f>
        <v>85.163897912677882</v>
      </c>
    </row>
    <row r="19" spans="14:16" x14ac:dyDescent="0.25">
      <c r="N19" s="47">
        <v>12.302687708123807</v>
      </c>
      <c r="O19" s="47">
        <f>IF(OPMODE="CCM",SheetCCM!O19+SheetTL!O19,SheetDCM!O19+SheetTL!O19)</f>
        <v>74.180357377445176</v>
      </c>
      <c r="P19" s="53">
        <f>IF(OPMODE="CCM",SheetCCM!P19+SheetTL!P19,SheetDCM!P19+SheetTL!P19)</f>
        <v>85.051927494343644</v>
      </c>
    </row>
    <row r="20" spans="14:16" x14ac:dyDescent="0.25">
      <c r="N20" s="47">
        <v>12.589254117941662</v>
      </c>
      <c r="O20" s="47">
        <f>IF(OPMODE="CCM",SheetCCM!O20+SheetTL!O20,SheetDCM!O20+SheetTL!O20)</f>
        <v>73.978623946649122</v>
      </c>
      <c r="P20" s="53">
        <f>IF(OPMODE="CCM",SheetCCM!P20+SheetTL!P20,SheetDCM!P20+SheetTL!P20)</f>
        <v>84.937397017667564</v>
      </c>
    </row>
    <row r="21" spans="14:16" x14ac:dyDescent="0.25">
      <c r="N21" s="47">
        <v>12.882495516931327</v>
      </c>
      <c r="O21" s="47">
        <f>IF(OPMODE="CCM",SheetCCM!O21+SheetTL!O21,SheetDCM!O21+SheetTL!O21)</f>
        <v>73.776809570482285</v>
      </c>
      <c r="P21" s="53">
        <f>IF(OPMODE="CCM",SheetCCM!P21+SheetTL!P21,SheetDCM!P21+SheetTL!P21)</f>
        <v>84.820250247657455</v>
      </c>
    </row>
    <row r="22" spans="14:16" x14ac:dyDescent="0.25">
      <c r="N22" s="47">
        <v>13.182567385564056</v>
      </c>
      <c r="O22" s="47">
        <f>IF(OPMODE="CCM",SheetCCM!O22+SheetTL!O22,SheetDCM!O22+SheetTL!O22)</f>
        <v>73.574910505651019</v>
      </c>
      <c r="P22" s="53">
        <f>IF(OPMODE="CCM",SheetCCM!P22+SheetTL!P22,SheetDCM!P22+SheetTL!P22)</f>
        <v>84.700429877362438</v>
      </c>
    </row>
    <row r="23" spans="14:16" x14ac:dyDescent="0.25">
      <c r="N23" s="47">
        <v>13.489628825916522</v>
      </c>
      <c r="O23" s="47">
        <f>IF(OPMODE="CCM",SheetCCM!O23+SheetTL!O23,SheetDCM!O23+SheetTL!O23)</f>
        <v>73.372922839247039</v>
      </c>
      <c r="P23" s="53">
        <f>IF(OPMODE="CCM",SheetCCM!P23+SheetTL!P23,SheetDCM!P23+SheetTL!P23)</f>
        <v>84.577877519320921</v>
      </c>
    </row>
    <row r="24" spans="14:16" x14ac:dyDescent="0.25">
      <c r="N24" s="47">
        <v>13.803842646028832</v>
      </c>
      <c r="O24" s="47">
        <f>IF(OPMODE="CCM",SheetCCM!O24+SheetTL!O24,SheetDCM!O24+SheetTL!O24)</f>
        <v>73.170842481395098</v>
      </c>
      <c r="P24" s="53">
        <f>IF(OPMODE="CCM",SheetCCM!P24+SheetTL!P24,SheetDCM!P24+SheetTL!P24)</f>
        <v>84.452533697912557</v>
      </c>
    </row>
    <row r="25" spans="14:16" x14ac:dyDescent="0.25">
      <c r="N25" s="47">
        <v>14.125375446227524</v>
      </c>
      <c r="O25" s="47">
        <f>IF(OPMODE="CCM",SheetCCM!O25+SheetTL!O25,SheetDCM!O25+SheetTL!O25)</f>
        <v>72.968665157613856</v>
      </c>
      <c r="P25" s="53">
        <f>IF(OPMODE="CCM",SheetCCM!P25+SheetTL!P25,SheetDCM!P25+SheetTL!P25)</f>
        <v>84.324337842705148</v>
      </c>
    </row>
    <row r="26" spans="14:16" x14ac:dyDescent="0.25">
      <c r="N26" s="47">
        <v>14.454397707459254</v>
      </c>
      <c r="O26" s="47">
        <f>IF(OPMODE="CCM",SheetCCM!O26+SheetTL!O26,SheetDCM!O26+SheetTL!O26)</f>
        <v>72.76638640088207</v>
      </c>
      <c r="P26" s="53">
        <f>IF(OPMODE="CCM",SheetCCM!P26+SheetTL!P26,SheetDCM!P26+SheetTL!P26)</f>
        <v>84.193228282894424</v>
      </c>
    </row>
    <row r="27" spans="14:16" x14ac:dyDescent="0.25">
      <c r="N27" s="47">
        <v>14.791083881682052</v>
      </c>
      <c r="O27" s="47">
        <f>IF(OPMODE="CCM",SheetCCM!O27+SheetTL!O27,SheetDCM!O27+SheetTL!O27)</f>
        <v>72.564001543401801</v>
      </c>
      <c r="P27" s="53">
        <f>IF(OPMODE="CCM",SheetCCM!P27+SheetTL!P27,SheetDCM!P27+SheetTL!P27)</f>
        <v>84.059142242940666</v>
      </c>
    </row>
    <row r="28" spans="14:16" x14ac:dyDescent="0.25">
      <c r="N28" s="47">
        <v>15.135612484362058</v>
      </c>
      <c r="O28" s="47">
        <f>IF(OPMODE="CCM",SheetCCM!O28+SheetTL!O28,SheetDCM!O28+SheetTL!O28)</f>
        <v>72.361505708051226</v>
      </c>
      <c r="P28" s="53">
        <f>IF(OPMODE="CCM",SheetCCM!P28+SheetTL!P28,SheetDCM!P28+SheetTL!P28)</f>
        <v>83.92201583951379</v>
      </c>
    </row>
    <row r="29" spans="14:16" x14ac:dyDescent="0.25">
      <c r="N29" s="47">
        <v>15.488166189124788</v>
      </c>
      <c r="O29" s="47">
        <f>IF(OPMODE="CCM",SheetCCM!O29+SheetTL!O29,SheetDCM!O29+SheetTL!O29)</f>
        <v>72.158893799519007</v>
      </c>
      <c r="P29" s="53">
        <f>IF(OPMODE="CCM",SheetCCM!P29+SheetTL!P29,SheetDCM!P29+SheetTL!P29)</f>
        <v>83.781784079864508</v>
      </c>
    </row>
    <row r="30" spans="14:16" x14ac:dyDescent="0.25">
      <c r="N30" s="47">
        <v>15.848931924611108</v>
      </c>
      <c r="O30" s="47">
        <f>IF(OPMODE="CCM",SheetCCM!O30+SheetTL!O30,SheetDCM!O30+SheetTL!O30)</f>
        <v>71.956160495113195</v>
      </c>
      <c r="P30" s="53">
        <f>IF(OPMODE="CCM",SheetCCM!P30+SheetTL!P30,SheetDCM!P30+SheetTL!P30)</f>
        <v>83.638380861747578</v>
      </c>
    </row>
    <row r="31" spans="14:16" x14ac:dyDescent="0.25">
      <c r="N31" s="47">
        <v>16.218100973589273</v>
      </c>
      <c r="O31" s="47">
        <f>IF(OPMODE="CCM",SheetCCM!O31+SheetTL!O31,SheetDCM!O31+SheetTL!O31)</f>
        <v>71.753300235237532</v>
      </c>
      <c r="P31" s="53">
        <f>IF(OPMODE="CCM",SheetCCM!P31+SheetTL!P31,SheetDCM!P31+SheetTL!P31)</f>
        <v>83.491738975031197</v>
      </c>
    </row>
    <row r="32" spans="14:16" x14ac:dyDescent="0.25">
      <c r="N32" s="47">
        <v>16.595869074375575</v>
      </c>
      <c r="O32" s="47">
        <f>IF(OPMODE="CCM",SheetCCM!O32+SheetTL!O32,SheetDCM!O32+SheetTL!O32)</f>
        <v>71.550307213528257</v>
      </c>
      <c r="P32" s="53">
        <f>IF(OPMODE="CCM",SheetCCM!P32+SheetTL!P32,SheetDCM!P32+SheetTL!P32)</f>
        <v>83.341790105133725</v>
      </c>
    </row>
    <row r="33" spans="14:16" x14ac:dyDescent="0.25">
      <c r="N33" s="47">
        <v>16.982436524617409</v>
      </c>
      <c r="O33" s="47">
        <f>IF(OPMODE="CCM",SheetCCM!O33+SheetTL!O33,SheetDCM!O33+SheetTL!O33)</f>
        <v>71.347175366645644</v>
      </c>
      <c r="P33" s="53">
        <f>IF(OPMODE="CCM",SheetCCM!P33+SheetTL!P33,SheetDCM!P33+SheetTL!P33)</f>
        <v>83.188464838439089</v>
      </c>
    </row>
    <row r="34" spans="14:16" x14ac:dyDescent="0.25">
      <c r="N34" s="47">
        <v>17.378008287493717</v>
      </c>
      <c r="O34" s="47">
        <f>IF(OPMODE="CCM",SheetCCM!O34+SheetTL!O34,SheetDCM!O34+SheetTL!O34)</f>
        <v>71.143898363714115</v>
      </c>
      <c r="P34" s="53">
        <f>IF(OPMODE="CCM",SheetCCM!P34+SheetTL!P34,SheetDCM!P34+SheetTL!P34)</f>
        <v>83.03169266984942</v>
      </c>
    </row>
    <row r="35" spans="14:16" x14ac:dyDescent="0.25">
      <c r="N35" s="47">
        <v>17.782794100389193</v>
      </c>
      <c r="O35" s="47">
        <f>IF(OPMODE="CCM",SheetCCM!O35+SheetTL!O35,SheetDCM!O35+SheetTL!O35)</f>
        <v>70.940469595406327</v>
      </c>
      <c r="P35" s="53">
        <f>IF(OPMODE="CCM",SheetCCM!P35+SheetTL!P35,SheetDCM!P35+SheetTL!P35)</f>
        <v>82.871402012644467</v>
      </c>
    </row>
    <row r="36" spans="14:16" x14ac:dyDescent="0.25">
      <c r="N36" s="47">
        <v>18.197008586099795</v>
      </c>
      <c r="O36" s="47">
        <f>IF(OPMODE="CCM",SheetCCM!O36+SheetTL!O36,SheetDCM!O36+SheetTL!O36)</f>
        <v>70.73688216266649</v>
      </c>
      <c r="P36" s="53">
        <f>IF(OPMODE="CCM",SheetCCM!P36+SheetTL!P36,SheetDCM!P36+SheetTL!P36)</f>
        <v>82.707520210825706</v>
      </c>
    </row>
    <row r="37" spans="14:16" x14ac:dyDescent="0.25">
      <c r="N37" s="47">
        <v>18.620871366628631</v>
      </c>
      <c r="O37" s="47">
        <f>IF(OPMODE="CCM",SheetCCM!O37+SheetTL!O37,SheetDCM!O37+SheetTL!O37)</f>
        <v>70.533128865069926</v>
      </c>
      <c r="P37" s="53">
        <f>IF(OPMODE="CCM",SheetCCM!P37+SheetTL!P37,SheetDCM!P37+SheetTL!P37)</f>
        <v>82.539973554133496</v>
      </c>
    </row>
    <row r="38" spans="14:16" x14ac:dyDescent="0.25">
      <c r="N38" s="47">
        <v>19.054607179632423</v>
      </c>
      <c r="O38" s="47">
        <f>IF(OPMODE="CCM",SheetCCM!O38+SheetTL!O38,SheetDCM!O38+SheetTL!O38)</f>
        <v>70.329202188815856</v>
      </c>
      <c r="P38" s="53">
        <f>IF(OPMODE="CCM",SheetCCM!P38+SheetTL!P38,SheetDCM!P38+SheetTL!P38)</f>
        <v>82.368687295936184</v>
      </c>
    </row>
    <row r="39" spans="14:16" x14ac:dyDescent="0.25">
      <c r="N39" s="47">
        <v>19.498445997580404</v>
      </c>
      <c r="O39" s="47">
        <f>IF(OPMODE="CCM",SheetCCM!O39+SheetTL!O39,SheetDCM!O39+SheetTL!O39)</f>
        <v>70.125094294352408</v>
      </c>
      <c r="P39" s="53">
        <f>IF(OPMODE="CCM",SheetCCM!P39+SheetTL!P39,SheetDCM!P39+SheetTL!P39)</f>
        <v>82.193585674199994</v>
      </c>
    </row>
    <row r="40" spans="14:16" x14ac:dyDescent="0.25">
      <c r="N40" s="47">
        <v>19.952623149688744</v>
      </c>
      <c r="O40" s="47">
        <f>IF(OPMODE="CCM",SheetCCM!O40+SheetTL!O40,SheetDCM!O40+SheetTL!O40)</f>
        <v>69.920797003633254</v>
      </c>
      <c r="P40" s="53">
        <f>IF(OPMODE="CCM",SheetCCM!P40+SheetTL!P40,SheetDCM!P40+SheetTL!P40)</f>
        <v>82.014591935759711</v>
      </c>
    </row>
    <row r="41" spans="14:16" x14ac:dyDescent="0.25">
      <c r="N41" s="47">
        <v>20.417379446695239</v>
      </c>
      <c r="O41" s="47">
        <f>IF(OPMODE="CCM",SheetCCM!O41+SheetTL!O41,SheetDCM!O41+SheetTL!O41)</f>
        <v>69.716301787007382</v>
      </c>
      <c r="P41" s="53">
        <f>IF(OPMODE="CCM",SheetCCM!P41+SheetTL!P41,SheetDCM!P41+SheetTL!P41)</f>
        <v>81.831628364121755</v>
      </c>
    </row>
    <row r="42" spans="14:16" x14ac:dyDescent="0.25">
      <c r="N42" s="47">
        <v>20.892961308540336</v>
      </c>
      <c r="O42" s="47">
        <f>IF(OPMODE="CCM",SheetCCM!O42+SheetTL!O42,SheetDCM!O42+SheetTL!O42)</f>
        <v>69.51159974974442</v>
      </c>
      <c r="P42" s="53">
        <f>IF(OPMODE="CCM",SheetCCM!P42+SheetTL!P42,SheetDCM!P42+SheetTL!P42)</f>
        <v>81.644616311041105</v>
      </c>
    </row>
    <row r="43" spans="14:16" x14ac:dyDescent="0.25">
      <c r="N43" s="47">
        <v>21.37962089502226</v>
      </c>
      <c r="O43" s="47">
        <f>IF(OPMODE="CCM",SheetCCM!O43+SheetTL!O43,SheetDCM!O43+SheetTL!O43)</f>
        <v>69.306681618199889</v>
      </c>
      <c r="P43" s="53">
        <f>IF(OPMODE="CCM",SheetCCM!P43+SheetTL!P43,SheetDCM!P43+SheetTL!P43)</f>
        <v>81.45347623212659</v>
      </c>
    </row>
    <row r="44" spans="14:16" x14ac:dyDescent="0.25">
      <c r="N44" s="47">
        <v>21.87761623949546</v>
      </c>
      <c r="O44" s="47">
        <f>IF(OPMODE="CCM",SheetCCM!O44+SheetTL!O44,SheetDCM!O44+SheetTL!O44)</f>
        <v>69.101537725627097</v>
      </c>
      <c r="P44" s="53">
        <f>IF(OPMODE="CCM",SheetCCM!P44+SheetTL!P44,SheetDCM!P44+SheetTL!P44)</f>
        <v>81.25812772673936</v>
      </c>
    </row>
    <row r="45" spans="14:16" x14ac:dyDescent="0.25">
      <c r="N45" s="47">
        <v>22.387211385683329</v>
      </c>
      <c r="O45" s="47">
        <f>IF(OPMODE="CCM",SheetCCM!O45+SheetTL!O45,SheetDCM!O45+SheetTL!O45)</f>
        <v>68.896157997643272</v>
      </c>
      <c r="P45" s="53">
        <f>IF(OPMODE="CCM",SheetCCM!P45+SheetTL!P45,SheetDCM!P45+SheetTL!P45)</f>
        <v>81.058489582461405</v>
      </c>
    </row>
    <row r="46" spans="14:16" x14ac:dyDescent="0.25">
      <c r="N46" s="47">
        <v>22.908676527677656</v>
      </c>
      <c r="O46" s="47">
        <f>IF(OPMODE="CCM",SheetCCM!O46+SheetTL!O46,SheetDCM!O46+SheetTL!O46)</f>
        <v>68.690531937361371</v>
      </c>
      <c r="P46" s="53">
        <f>IF(OPMODE="CCM",SheetCCM!P46+SheetTL!P46,SheetDCM!P46+SheetTL!P46)</f>
        <v>80.854479824422697</v>
      </c>
    </row>
    <row r="47" spans="14:16" x14ac:dyDescent="0.25">
      <c r="N47" s="47">
        <v>23.442288153199144</v>
      </c>
      <c r="O47" s="47">
        <f>IF(OPMODE="CCM",SheetCCM!O47+SheetTL!O47,SheetDCM!O47+SheetTL!O47)</f>
        <v>68.48464861020031</v>
      </c>
      <c r="P47" s="53">
        <f>IF(OPMODE="CCM",SheetCCM!P47+SheetTL!P47,SheetDCM!P47+SheetTL!P47)</f>
        <v>80.646015769785876</v>
      </c>
    </row>
    <row r="48" spans="14:16" x14ac:dyDescent="0.25">
      <c r="N48" s="47">
        <v>23.988329190194825</v>
      </c>
      <c r="O48" s="47">
        <f>IF(OPMODE="CCM",SheetCCM!O48+SheetTL!O48,SheetDCM!O48+SheetTL!O48)</f>
        <v>68.278496628389604</v>
      </c>
      <c r="P48" s="53">
        <f>IF(OPMODE="CCM",SheetCCM!P48+SheetTL!P48,SheetDCM!P48+SheetTL!P48)</f>
        <v>80.433014087700116</v>
      </c>
    </row>
    <row r="49" spans="14:16" x14ac:dyDescent="0.25">
      <c r="N49" s="47">
        <v>24.547089156850216</v>
      </c>
      <c r="O49" s="47">
        <f>IF(OPMODE="CCM",SheetCCM!O49+SheetTL!O49,SheetDCM!O49+SheetTL!O49)</f>
        <v>68.07206413518756</v>
      </c>
      <c r="P49" s="53">
        <f>IF(OPMODE="CCM",SheetCCM!P49+SheetTL!P49,SheetDCM!P49+SheetTL!P49)</f>
        <v>80.215390865045151</v>
      </c>
    </row>
    <row r="50" spans="14:16" x14ac:dyDescent="0.25">
      <c r="N50" s="47">
        <v>25.118864315095713</v>
      </c>
      <c r="O50" s="47">
        <f>IF(OPMODE="CCM",SheetCCM!O50+SheetTL!O50,SheetDCM!O50+SheetTL!O50)</f>
        <v>67.865338788835189</v>
      </c>
      <c r="P50" s="53">
        <f>IF(OPMODE="CCM",SheetCCM!P50+SheetTL!P50,SheetDCM!P50+SheetTL!P50)</f>
        <v>79.993061678297579</v>
      </c>
    </row>
    <row r="51" spans="14:16" x14ac:dyDescent="0.25">
      <c r="N51" s="47">
        <v>25.703957827688548</v>
      </c>
      <c r="O51" s="47">
        <f>IF(OPMODE="CCM",SheetCCM!O51+SheetTL!O51,SheetDCM!O51+SheetTL!O51)</f>
        <v>67.65830774627166</v>
      </c>
      <c r="P51" s="53">
        <f>IF(OPMODE="CCM",SheetCCM!P51+SheetTL!P51,SheetDCM!P51+SheetTL!P51)</f>
        <v>79.765941671861228</v>
      </c>
    </row>
    <row r="52" spans="14:16" x14ac:dyDescent="0.25">
      <c r="N52" s="47">
        <v>26.302679918953721</v>
      </c>
      <c r="O52" s="47">
        <f>IF(OPMODE="CCM",SheetCCM!O52+SheetTL!O52,SheetDCM!O52+SheetTL!O52)</f>
        <v>67.450957646640902</v>
      </c>
      <c r="P52" s="53">
        <f>IF(OPMODE="CCM",SheetCCM!P52+SheetTL!P52,SheetDCM!P52+SheetTL!P52)</f>
        <v>79.53394564321195</v>
      </c>
    </row>
    <row r="53" spans="14:16" x14ac:dyDescent="0.25">
      <c r="N53" s="47">
        <v>26.915348039269055</v>
      </c>
      <c r="O53" s="47">
        <f>IF(OPMODE="CCM",SheetCCM!O53+SheetTL!O53,SheetDCM!O53+SheetTL!O53)</f>
        <v>67.243274594623429</v>
      </c>
      <c r="P53" s="53">
        <f>IF(OPMODE="CCM",SheetCCM!P53+SheetTL!P53,SheetDCM!P53+SheetTL!P53)</f>
        <v>79.296988135215656</v>
      </c>
    </row>
    <row r="54" spans="14:16" x14ac:dyDescent="0.25">
      <c r="N54" s="47">
        <v>27.542287033381555</v>
      </c>
      <c r="O54" s="47">
        <f>IF(OPMODE="CCM",SheetCCM!O54+SheetTL!O54,SheetDCM!O54+SheetTL!O54)</f>
        <v>67.035244143631388</v>
      </c>
      <c r="P54" s="53">
        <f>IF(OPMODE="CCM",SheetCCM!P54+SheetTL!P54,SheetDCM!P54+SheetTL!P54)</f>
        <v>79.054983535985443</v>
      </c>
    </row>
    <row r="55" spans="14:16" x14ac:dyDescent="0.25">
      <c r="N55" s="47">
        <v>28.183829312644427</v>
      </c>
      <c r="O55" s="47">
        <f>IF(OPMODE="CCM",SheetCCM!O55+SheetTL!O55,SheetDCM!O55+SheetTL!O55)</f>
        <v>66.82685127891024</v>
      </c>
      <c r="P55" s="53">
        <f>IF(OPMODE="CCM",SheetCCM!P55+SheetTL!P55,SheetDCM!P55+SheetTL!P55)</f>
        <v>78.80784618664849</v>
      </c>
    </row>
    <row r="56" spans="14:16" x14ac:dyDescent="0.25">
      <c r="N56" s="47">
        <v>28.840315031265945</v>
      </c>
      <c r="O56" s="47">
        <f>IF(OPMODE="CCM",SheetCCM!O56+SheetTL!O56,SheetDCM!O56+SheetTL!O56)</f>
        <v>66.618080400595247</v>
      </c>
      <c r="P56" s="53">
        <f>IF(OPMODE="CCM",SheetCCM!P56+SheetTL!P56,SheetDCM!P56+SheetTL!P56)</f>
        <v>78.555490497398594</v>
      </c>
    </row>
    <row r="57" spans="14:16" x14ac:dyDescent="0.25">
      <c r="N57" s="47">
        <v>29.512092266663732</v>
      </c>
      <c r="O57" s="47">
        <f>IF(OPMODE="CCM",SheetCCM!O57+SheetTL!O57,SheetDCM!O57+SheetTL!O57)</f>
        <v>66.408915306776208</v>
      </c>
      <c r="P57" s="53">
        <f>IF(OPMODE="CCM",SheetCCM!P57+SheetTL!P57,SheetDCM!P57+SheetTL!P57)</f>
        <v>78.297831072211096</v>
      </c>
    </row>
    <row r="58" spans="14:16" x14ac:dyDescent="0.25">
      <c r="N58" s="47">
        <v>30.199517204020033</v>
      </c>
      <c r="O58" s="47">
        <f>IF(OPMODE="CCM",SheetCCM!O58+SheetTL!O58,SheetDCM!O58+SheetTL!O58)</f>
        <v>66.199339176630517</v>
      </c>
      <c r="P58" s="53">
        <f>IF(OPMODE="CCM",SheetCCM!P58+SheetTL!P58,SheetDCM!P58+SheetTL!P58)</f>
        <v>78.034782842598162</v>
      </c>
    </row>
    <row r="59" spans="14:16" x14ac:dyDescent="0.25">
      <c r="N59" s="47">
        <v>30.902954325135774</v>
      </c>
      <c r="O59" s="47">
        <f>IF(OPMODE="CCM",SheetCCM!O59+SheetTL!O59,SheetDCM!O59+SheetTL!O59)</f>
        <v>65.989334553689758</v>
      </c>
      <c r="P59" s="53">
        <f>IF(OPMODE="CCM",SheetCCM!P59+SheetTL!P59,SheetDCM!P59+SheetTL!P59)</f>
        <v>77.766261210779646</v>
      </c>
    </row>
    <row r="60" spans="14:16" x14ac:dyDescent="0.25">
      <c r="N60" s="47">
        <v>31.622776601683654</v>
      </c>
      <c r="O60" s="47">
        <f>IF(OPMODE="CCM",SheetCCM!O60+SheetTL!O60,SheetDCM!O60+SheetTL!O60)</f>
        <v>65.778883329312208</v>
      </c>
      <c r="P60" s="53">
        <f>IF(OPMODE="CCM",SheetCCM!P60+SheetTL!P60,SheetDCM!P60+SheetTL!P60)</f>
        <v>77.492182202639569</v>
      </c>
    </row>
    <row r="61" spans="14:16" x14ac:dyDescent="0.25">
      <c r="N61" s="47">
        <v>32.359365692962683</v>
      </c>
      <c r="O61" s="47">
        <f>IF(OPMODE="CCM",SheetCCM!O61+SheetTL!O61,SheetDCM!O61+SheetTL!O61)</f>
        <v>65.567966726440403</v>
      </c>
      <c r="P61" s="53">
        <f>IF(OPMODE="CCM",SheetCCM!P61+SheetTL!P61,SheetDCM!P61+SheetTL!P61)</f>
        <v>77.212462630830473</v>
      </c>
    </row>
    <row r="62" spans="14:16" x14ac:dyDescent="0.25">
      <c r="N62" s="47">
        <v>33.113112148258956</v>
      </c>
      <c r="O62" s="47">
        <f>IF(OPMODE="CCM",SheetCCM!O62+SheetTL!O62,SheetDCM!O62+SheetTL!O62)</f>
        <v>65.356565283729523</v>
      </c>
      <c r="P62" s="53">
        <f>IF(OPMODE="CCM",SheetCCM!P62+SheetTL!P62,SheetDCM!P62+SheetTL!P62)</f>
        <v>76.927020268376495</v>
      </c>
    </row>
    <row r="63" spans="14:16" x14ac:dyDescent="0.25">
      <c r="N63" s="47">
        <v>33.884415613920098</v>
      </c>
      <c r="O63" s="47">
        <f>IF(OPMODE="CCM",SheetCCM!O63+SheetTL!O63,SheetDCM!O63+SheetTL!O63)</f>
        <v>65.144658840140551</v>
      </c>
      <c r="P63" s="53">
        <f>IF(OPMODE="CCM",SheetCCM!P63+SheetTL!P63,SheetDCM!P63+SheetTL!P63)</f>
        <v>76.635774033110678</v>
      </c>
    </row>
    <row r="64" spans="14:16" x14ac:dyDescent="0.25">
      <c r="N64" s="47">
        <v>34.673685045252995</v>
      </c>
      <c r="O64" s="47">
        <f>IF(OPMODE="CCM",SheetCCM!O64+SheetTL!O64,SheetDCM!O64+SheetTL!O64)</f>
        <v>64.932226520099476</v>
      </c>
      <c r="P64" s="53">
        <f>IF(OPMODE="CCM",SheetCCM!P64+SheetTL!P64,SheetDCM!P64+SheetTL!P64)</f>
        <v>76.338644183262346</v>
      </c>
    </row>
    <row r="65" spans="14:16" x14ac:dyDescent="0.25">
      <c r="N65" s="47">
        <v>35.48133892335737</v>
      </c>
      <c r="O65" s="47">
        <f>IF(OPMODE="CCM",SheetCCM!O65+SheetTL!O65,SheetDCM!O65+SheetTL!O65)</f>
        <v>64.719246719331395</v>
      </c>
      <c r="P65" s="53">
        <f>IF(OPMODE="CCM",SheetCCM!P65+SheetTL!P65,SheetDCM!P65+SheetTL!P65)</f>
        <v>76.035552524487173</v>
      </c>
    </row>
    <row r="66" spans="14:16" x14ac:dyDescent="0.25">
      <c r="N66" s="47">
        <v>36.30780547700995</v>
      </c>
      <c r="O66" s="47">
        <f>IF(OPMODE="CCM",SheetCCM!O66+SheetTL!O66,SheetDCM!O66+SheetTL!O66)</f>
        <v>64.505697091487647</v>
      </c>
      <c r="P66" s="53">
        <f>IF(OPMODE="CCM",SheetCCM!P66+SheetTL!P66,SheetDCM!P66+SheetTL!P66)</f>
        <v>75.726422628602336</v>
      </c>
    </row>
    <row r="67" spans="14:16" x14ac:dyDescent="0.25">
      <c r="N67" s="47">
        <v>37.153522909717069</v>
      </c>
      <c r="O67" s="47">
        <f>IF(OPMODE="CCM",SheetCCM!O67+SheetTL!O67,SheetDCM!O67+SheetTL!O67)</f>
        <v>64.291554535691006</v>
      </c>
      <c r="P67" s="53">
        <f>IF(OPMODE="CCM",SheetCCM!P67+SheetTL!P67,SheetDCM!P67+SheetTL!P67)</f>
        <v>75.411180064256015</v>
      </c>
    </row>
    <row r="68" spans="14:16" x14ac:dyDescent="0.25">
      <c r="N68" s="47">
        <v>38.018939632055925</v>
      </c>
      <c r="O68" s="47">
        <f>IF(OPMODE="CCM",SheetCCM!O68+SheetTL!O68,SheetDCM!O68+SheetTL!O68)</f>
        <v>64.076795185133747</v>
      </c>
      <c r="P68" s="53">
        <f>IF(OPMODE="CCM",SheetCCM!P68+SheetTL!P68,SheetDCM!P68+SheetTL!P68)</f>
        <v>75.089752639718938</v>
      </c>
    </row>
    <row r="69" spans="14:16" x14ac:dyDescent="0.25">
      <c r="N69" s="47">
        <v>38.904514499427862</v>
      </c>
      <c r="O69" s="47">
        <f>IF(OPMODE="CCM",SheetCCM!O69+SheetTL!O69,SheetDCM!O69+SheetTL!O69)</f>
        <v>63.861394396870928</v>
      </c>
      <c r="P69" s="53">
        <f>IF(OPMODE="CCM",SheetCCM!P69+SheetTL!P69,SheetDCM!P69+SheetTL!P69)</f>
        <v>74.762070657940001</v>
      </c>
    </row>
    <row r="70" spans="14:16" x14ac:dyDescent="0.25">
      <c r="N70" s="47">
        <v>39.810717055349507</v>
      </c>
      <c r="O70" s="47">
        <f>IF(OPMODE="CCM",SheetCCM!O70+SheetTL!O70,SheetDCM!O70+SheetTL!O70)</f>
        <v>63.645326742960044</v>
      </c>
      <c r="P70" s="53">
        <f>IF(OPMODE="CCM",SheetCCM!P70+SheetTL!P70,SheetDCM!P70+SheetTL!P70)</f>
        <v>74.428067183953544</v>
      </c>
    </row>
    <row r="71" spans="14:16" x14ac:dyDescent="0.25">
      <c r="N71" s="47">
        <v>40.738027780411052</v>
      </c>
      <c r="O71" s="47">
        <f>IF(OPMODE="CCM",SheetCCM!O71+SheetTL!O71,SheetDCM!O71+SheetTL!O71)</f>
        <v>63.428566003106617</v>
      </c>
      <c r="P71" s="53">
        <f>IF(OPMODE="CCM",SheetCCM!P71+SheetTL!P71,SheetDCM!P71+SheetTL!P71)</f>
        <v>74.087678324666726</v>
      </c>
    </row>
    <row r="72" spans="14:16" x14ac:dyDescent="0.25">
      <c r="N72" s="47">
        <v>41.686938347033305</v>
      </c>
      <c r="O72" s="47">
        <f>IF(OPMODE="CCM",SheetCCM!O72+SheetTL!O72,SheetDCM!O72+SheetTL!O72)</f>
        <v>63.211085158983181</v>
      </c>
      <c r="P72" s="53">
        <f>IF(OPMODE="CCM",SheetCCM!P72+SheetTL!P72,SheetDCM!P72+SheetTL!P72)</f>
        <v>73.740843520985493</v>
      </c>
    </row>
    <row r="73" spans="14:16" x14ac:dyDescent="0.25">
      <c r="N73" s="47">
        <v>42.657951880159032</v>
      </c>
      <c r="O73" s="47">
        <f>IF(OPMODE="CCM",SheetCCM!O73+SheetTL!O73,SheetDCM!O73+SheetTL!O73)</f>
        <v>62.992856390396824</v>
      </c>
      <c r="P73" s="53">
        <f>IF(OPMODE="CCM",SheetCCM!P73+SheetTL!P73,SheetDCM!P73+SheetTL!P73)</f>
        <v>73.387505852163557</v>
      </c>
    </row>
    <row r="74" spans="14:16" x14ac:dyDescent="0.25">
      <c r="N74" s="47">
        <v>43.651583224016342</v>
      </c>
      <c r="O74" s="47">
        <f>IF(OPMODE="CCM",SheetCCM!O74+SheetTL!O74,SheetDCM!O74+SheetTL!O74)</f>
        <v>62.773851073488125</v>
      </c>
      <c r="P74" s="53">
        <f>IF(OPMODE="CCM",SheetCCM!P74+SheetTL!P74,SheetDCM!P74+SheetTL!P74)</f>
        <v>73.02761235217352</v>
      </c>
    </row>
    <row r="75" spans="14:16" x14ac:dyDescent="0.25">
      <c r="N75" s="47">
        <v>44.668359215096054</v>
      </c>
      <c r="O75" s="47">
        <f>IF(OPMODE="CCM",SheetCCM!O75+SheetTL!O75,SheetDCM!O75+SheetTL!O75)</f>
        <v>62.554039781150415</v>
      </c>
      <c r="P75" s="53">
        <f>IF(OPMODE="CCM",SheetCCM!P75+SheetTL!P75,SheetDCM!P75+SheetTL!P75)</f>
        <v>72.661114337806652</v>
      </c>
    </row>
    <row r="76" spans="14:16" x14ac:dyDescent="0.25">
      <c r="N76" s="47">
        <v>45.708818961487232</v>
      </c>
      <c r="O76" s="47">
        <f>IF(OPMODE="CCM",SheetCCM!O76+SheetTL!O76,SheetDCM!O76+SheetTL!O76)</f>
        <v>62.333392285864846</v>
      </c>
      <c r="P76" s="53">
        <f>IF(OPMODE="CCM",SheetCCM!P76+SheetTL!P76,SheetDCM!P76+SheetTL!P76)</f>
        <v>72.287967748107974</v>
      </c>
    </row>
    <row r="77" spans="14:16" x14ac:dyDescent="0.25">
      <c r="N77" s="47">
        <v>46.77351412871954</v>
      </c>
      <c r="O77" s="47">
        <f>IF(OPMODE="CCM",SheetCCM!O77+SheetTL!O77,SheetDCM!O77+SheetTL!O77)</f>
        <v>62.111877565151346</v>
      </c>
      <c r="P77" s="53">
        <f>IF(OPMODE="CCM",SheetCCM!P77+SheetTL!P77,SheetDCM!P77+SheetTL!P77)</f>
        <v>71.908133494641788</v>
      </c>
    </row>
    <row r="78" spans="14:16" x14ac:dyDescent="0.25">
      <c r="N78" s="47">
        <v>47.863009232263536</v>
      </c>
      <c r="O78" s="47">
        <f>IF(OPMODE="CCM",SheetCCM!O78+SheetTL!O78,SheetDCM!O78+SheetTL!O78)</f>
        <v>61.889463809839555</v>
      </c>
      <c r="P78" s="53">
        <f>IF(OPMODE="CCM",SheetCCM!P78+SheetTL!P78,SheetDCM!P78+SheetTL!P78)</f>
        <v>71.521577821966204</v>
      </c>
    </row>
    <row r="79" spans="14:16" x14ac:dyDescent="0.25">
      <c r="N79" s="47">
        <v>48.977881936844327</v>
      </c>
      <c r="O79" s="47">
        <f>IF(OPMODE="CCM",SheetCCM!O79+SheetTL!O79,SheetDCM!O79+SheetTL!O79)</f>
        <v>61.666118435366791</v>
      </c>
      <c r="P79" s="53">
        <f>IF(OPMODE="CCM",SheetCCM!P79+SheetTL!P79,SheetDCM!P79+SheetTL!P79)</f>
        <v>71.128272677567111</v>
      </c>
    </row>
    <row r="80" spans="14:16" x14ac:dyDescent="0.25">
      <c r="N80" s="47">
        <v>50.118723362726911</v>
      </c>
      <c r="O80" s="47">
        <f>IF(OPMODE="CCM",SheetCCM!O80+SheetTL!O80,SheetDCM!O80+SheetTL!O80)</f>
        <v>61.441808096310702</v>
      </c>
      <c r="P80" s="53">
        <f>IF(OPMODE="CCM",SheetCCM!P80+SheetTL!P80,SheetDCM!P80+SheetTL!P80)</f>
        <v>70.728196090368073</v>
      </c>
    </row>
    <row r="81" spans="14:16" x14ac:dyDescent="0.25">
      <c r="N81" s="47">
        <v>51.286138399136156</v>
      </c>
      <c r="O81" s="47">
        <f>IF(OPMODE="CCM",SheetCCM!O81+SheetTL!O81,SheetDCM!O81+SheetTL!O81)</f>
        <v>61.216498704364348</v>
      </c>
      <c r="P81" s="53">
        <f>IF(OPMODE="CCM",SheetCCM!P81+SheetTL!P81,SheetDCM!P81+SheetTL!P81)</f>
        <v>70.321332556789045</v>
      </c>
    </row>
    <row r="82" spans="14:16" x14ac:dyDescent="0.25">
      <c r="N82" s="47">
        <v>52.480746024976916</v>
      </c>
      <c r="O82" s="47">
        <f>IF(OPMODE="CCM",SheetCCM!O82+SheetTL!O82,SheetDCM!O82+SheetTL!O82)</f>
        <v>60.990155449958728</v>
      </c>
      <c r="P82" s="53">
        <f>IF(OPMODE="CCM",SheetCCM!P82+SheetTL!P82,SheetDCM!P82+SheetTL!P82)</f>
        <v>69.907673433178601</v>
      </c>
    </row>
    <row r="83" spans="14:16" x14ac:dyDescent="0.25">
      <c r="N83" s="47">
        <v>53.703179637024931</v>
      </c>
      <c r="O83" s="47">
        <f>IF(OPMODE="CCM",SheetCCM!O83+SheetTL!O83,SheetDCM!O83+SheetTL!O83)</f>
        <v>60.762742827733227</v>
      </c>
      <c r="P83" s="53">
        <f>IF(OPMODE="CCM",SheetCCM!P83+SheetTL!P83,SheetDCM!P83+SheetTL!P83)</f>
        <v>69.487217333286679</v>
      </c>
    </row>
    <row r="84" spans="14:16" x14ac:dyDescent="0.25">
      <c r="N84" s="47">
        <v>54.954087385762094</v>
      </c>
      <c r="O84" s="47">
        <f>IF(OPMODE="CCM",SheetCCM!O84+SheetTL!O84,SheetDCM!O84+SheetTL!O84)</f>
        <v>60.534224666047933</v>
      </c>
      <c r="P84" s="53">
        <f>IF(OPMODE="CCM",SheetCCM!P84+SheetTL!P84,SheetDCM!P84+SheetTL!P84)</f>
        <v>69.059970529285366</v>
      </c>
    </row>
    <row r="85" spans="14:16" x14ac:dyDescent="0.25">
      <c r="N85" s="47">
        <v>56.234132519034532</v>
      </c>
      <c r="O85" s="47">
        <f>IF(OPMODE="CCM",SheetCCM!O85+SheetTL!O85,SheetDCM!O85+SheetTL!O85)</f>
        <v>60.304564160722194</v>
      </c>
      <c r="P85" s="53">
        <f>IF(OPMODE="CCM",SheetCCM!P85+SheetTL!P85,SheetDCM!P85+SheetTL!P85)</f>
        <v>68.625947354679326</v>
      </c>
    </row>
    <row r="86" spans="14:16" x14ac:dyDescent="0.25">
      <c r="N86" s="47">
        <v>57.543993733715297</v>
      </c>
      <c r="O86" s="47">
        <f>IF(OPMODE="CCM",SheetCCM!O86+SheetTL!O86,SheetDCM!O86+SheetTL!O86)</f>
        <v>60.073723913171584</v>
      </c>
      <c r="P86" s="53">
        <f>IF(OPMODE="CCM",SheetCCM!P86+SheetTL!P86,SheetDCM!P86+SheetTL!P86)</f>
        <v>68.185170607280043</v>
      </c>
    </row>
    <row r="87" spans="14:16" x14ac:dyDescent="0.25">
      <c r="N87" s="47">
        <v>58.884365535558494</v>
      </c>
      <c r="O87" s="47">
        <f>IF(OPMODE="CCM",SheetCCM!O87+SheetTL!O87,SheetDCM!O87+SheetTL!O87)</f>
        <v>59.841665973101023</v>
      </c>
      <c r="P87" s="53">
        <f>IF(OPMODE="CCM",SheetCCM!P87+SheetTL!P87,SheetDCM!P87+SheetTL!P87)</f>
        <v>67.737671950250416</v>
      </c>
    </row>
    <row r="88" spans="14:16" x14ac:dyDescent="0.25">
      <c r="N88" s="47">
        <v>60.255958607435353</v>
      </c>
      <c r="O88" s="47">
        <f>IF(OPMODE="CCM",SheetCCM!O88+SheetTL!O88,SheetDCM!O88+SheetTL!O88)</f>
        <v>59.608351885892965</v>
      </c>
      <c r="P88" s="53">
        <f>IF(OPMODE="CCM",SheetCCM!P88+SheetTL!P88,SheetDCM!P88+SheetTL!P88)</f>
        <v>67.283492309058502</v>
      </c>
    </row>
    <row r="89" spans="14:16" x14ac:dyDescent="0.25">
      <c r="N89" s="47">
        <v>61.659500186147781</v>
      </c>
      <c r="O89" s="47">
        <f>IF(OPMODE="CCM",SheetCCM!O89+SheetTL!O89,SheetDCM!O89+SheetTL!O89)</f>
        <v>59.373742744808879</v>
      </c>
      <c r="P89" s="53">
        <f>IF(OPMODE="CCM",SheetCCM!P89+SheetTL!P89,SheetDCM!P89+SheetTL!P89)</f>
        <v>66.822682262016357</v>
      </c>
    </row>
    <row r="90" spans="14:16" x14ac:dyDescent="0.25">
      <c r="N90" s="47">
        <v>63.095734448018874</v>
      </c>
      <c r="O90" s="47">
        <f>IF(OPMODE="CCM",SheetCCM!O90+SheetTL!O90,SheetDCM!O90+SheetTL!O90)</f>
        <v>59.137799248097409</v>
      </c>
      <c r="P90" s="53">
        <f>IF(OPMODE="CCM",SheetCCM!P90+SheetTL!P90,SheetDCM!P90+SheetTL!P90)</f>
        <v>66.355302421922218</v>
      </c>
    </row>
    <row r="91" spans="14:16" x14ac:dyDescent="0.25">
      <c r="N91" s="47">
        <v>64.565422903465077</v>
      </c>
      <c r="O91" s="47">
        <f>IF(OPMODE="CCM",SheetCCM!O91+SheetTL!O91,SheetDCM!O91+SheetTL!O91)</f>
        <v>58.900481761074367</v>
      </c>
      <c r="P91" s="53">
        <f>IF(OPMODE="CCM",SheetCCM!P91+SheetTL!P91,SheetDCM!P91+SheetTL!P91)</f>
        <v>65.881423806174865</v>
      </c>
    </row>
    <row r="92" spans="14:16" x14ac:dyDescent="0.25">
      <c r="N92" s="47">
        <v>66.069344800759112</v>
      </c>
      <c r="O92" s="47">
        <f>IF(OPMODE="CCM",SheetCCM!O92+SheetTL!O92,SheetDCM!O92+SheetTL!O92)</f>
        <v>58.661750383208791</v>
      </c>
      <c r="P92" s="53">
        <f>IF(OPMODE="CCM",SheetCCM!P92+SheetTL!P92,SheetDCM!P92+SheetTL!P92)</f>
        <v>65.401128192592182</v>
      </c>
    </row>
    <row r="93" spans="14:16" x14ac:dyDescent="0.25">
      <c r="N93" s="47">
        <v>67.608297539197679</v>
      </c>
      <c r="O93" s="47">
        <f>IF(OPMODE="CCM",SheetCCM!O93+SheetTL!O93,SheetDCM!O93+SheetTL!O93)</f>
        <v>58.421565020213855</v>
      </c>
      <c r="P93" s="53">
        <f>IF(OPMODE="CCM",SheetCCM!P93+SheetTL!P93,SheetDCM!P93+SheetTL!P93)</f>
        <v>64.914508458043187</v>
      </c>
    </row>
    <row r="94" spans="14:16" x14ac:dyDescent="0.25">
      <c r="N94" s="47">
        <v>69.183097091893131</v>
      </c>
      <c r="O94" s="47">
        <f>IF(OPMODE="CCM",SheetCCM!O94+SheetTL!O94,SheetDCM!O94+SheetTL!O94)</f>
        <v>58.179885461103446</v>
      </c>
      <c r="P94" s="53">
        <f>IF(OPMODE="CCM",SheetCCM!P94+SheetTL!P94,SheetDCM!P94+SheetTL!P94)</f>
        <v>64.421668896896321</v>
      </c>
    </row>
    <row r="95" spans="14:16" x14ac:dyDescent="0.25">
      <c r="N95" s="47">
        <v>70.794578438413254</v>
      </c>
      <c r="O95" s="47">
        <f>IF(OPMODE="CCM",SheetCCM!O95+SheetTL!O95,SheetDCM!O95+SheetTL!O95)</f>
        <v>57.93667146013437</v>
      </c>
      <c r="P95" s="53">
        <f>IF(OPMODE="CCM",SheetCCM!P95+SheetTL!P95,SheetDCM!P95+SheetTL!P95)</f>
        <v>63.922725516204949</v>
      </c>
    </row>
    <row r="96" spans="14:16" x14ac:dyDescent="0.25">
      <c r="N96" s="47">
        <v>72.443596007498442</v>
      </c>
      <c r="O96" s="47">
        <f>IF(OPMODE="CCM",SheetCCM!O96+SheetTL!O96,SheetDCM!O96+SheetTL!O96)</f>
        <v>57.691882823508919</v>
      </c>
      <c r="P96" s="53">
        <f>IF(OPMODE="CCM",SheetCCM!P96+SheetTL!P96,SheetDCM!P96+SheetTL!P96)</f>
        <v>63.417806304489233</v>
      </c>
    </row>
    <row r="97" spans="14:16" x14ac:dyDescent="0.25">
      <c r="N97" s="47">
        <v>74.131024130091177</v>
      </c>
      <c r="O97" s="47">
        <f>IF(OPMODE="CCM",SheetCCM!O97+SheetTL!O97,SheetDCM!O97+SheetTL!O97)</f>
        <v>57.445479500666593</v>
      </c>
      <c r="P97" s="53">
        <f>IF(OPMODE="CCM",SheetCCM!P97+SheetTL!P97,SheetDCM!P97+SheetTL!P97)</f>
        <v>62.907051470943046</v>
      </c>
    </row>
    <row r="98" spans="14:16" x14ac:dyDescent="0.25">
      <c r="N98" s="47">
        <v>75.857757502917778</v>
      </c>
      <c r="O98" s="47">
        <f>IF(OPMODE="CCM",SheetCCM!O98+SheetTL!O98,SheetDCM!O98+SheetTL!O98)</f>
        <v>57.197421679943915</v>
      </c>
      <c r="P98" s="53">
        <f>IF(OPMODE="CCM",SheetCCM!P98+SheetTL!P98,SheetDCM!P98+SheetTL!P98)</f>
        <v>62.390613651892679</v>
      </c>
    </row>
    <row r="99" spans="14:16" x14ac:dyDescent="0.25">
      <c r="N99" s="47">
        <v>77.624711662868563</v>
      </c>
      <c r="O99" s="47">
        <f>IF(OPMODE="CCM",SheetCCM!O99+SheetTL!O99,SheetDCM!O99+SheetTL!O99)</f>
        <v>56.947669888330744</v>
      </c>
      <c r="P99" s="53">
        <f>IF(OPMODE="CCM",SheetCCM!P99+SheetTL!P99,SheetDCM!P99+SheetTL!P99)</f>
        <v>61.86865808136767</v>
      </c>
    </row>
    <row r="100" spans="14:16" x14ac:dyDescent="0.25">
      <c r="N100" s="47">
        <v>79.432823472427515</v>
      </c>
      <c r="O100" s="47">
        <f>IF(OPMODE="CCM",SheetCCM!O100+SheetTL!O100,SheetDCM!O100+SheetTL!O100)</f>
        <v>56.696185094998867</v>
      </c>
      <c r="P100" s="53">
        <f>IF(OPMODE="CCM",SheetCCM!P100+SheetTL!P100,SheetDCM!P100+SheetTL!P100)</f>
        <v>61.341362722712766</v>
      </c>
    </row>
    <row r="101" spans="14:16" x14ac:dyDescent="0.25">
      <c r="N101" s="47">
        <v>81.283051616409253</v>
      </c>
      <c r="O101" s="47">
        <f>IF(OPMODE="CCM",SheetCCM!O101+SheetTL!O101,SheetDCM!O101+SheetTL!O101)</f>
        <v>56.442928818226093</v>
      </c>
      <c r="P101" s="53">
        <f>IF(OPMODE="CCM",SheetCCM!P101+SheetTL!P101,SheetDCM!P101+SheetTL!P101)</f>
        <v>60.80891835827974</v>
      </c>
    </row>
    <row r="102" spans="14:16" x14ac:dyDescent="0.25">
      <c r="N102" s="47">
        <v>83.176377110266415</v>
      </c>
      <c r="O102" s="47">
        <f>IF(OPMODE="CCM",SheetCCM!O102+SheetTL!O102,SheetDCM!O102+SheetTL!O102)</f>
        <v>56.187863235286137</v>
      </c>
      <c r="P102" s="53">
        <f>IF(OPMODE="CCM",SheetCCM!P102+SheetTL!P102,SheetDCM!P102+SheetTL!P102)</f>
        <v>60.271528634386272</v>
      </c>
    </row>
    <row r="103" spans="14:16" x14ac:dyDescent="0.25">
      <c r="N103" s="47">
        <v>85.113803820236939</v>
      </c>
      <c r="O103" s="47">
        <f>IF(OPMODE="CCM",SheetCCM!O103+SheetTL!O103,SheetDCM!O103+SheetTL!O103)</f>
        <v>55.930951294822336</v>
      </c>
      <c r="P103" s="53">
        <f>IF(OPMODE="CCM",SheetCCM!P103+SheetTL!P103,SheetDCM!P103+SheetTL!P103)</f>
        <v>59.72941005892249</v>
      </c>
    </row>
    <row r="104" spans="14:16" x14ac:dyDescent="0.25">
      <c r="N104" s="47">
        <v>87.096358995607346</v>
      </c>
      <c r="O104" s="47">
        <f>IF(OPMODE="CCM",SheetCCM!O104+SheetTL!O104,SheetDCM!O104+SheetTL!O104)</f>
        <v>55.672156831173176</v>
      </c>
      <c r="P104" s="53">
        <f>IF(OPMODE="CCM",SheetCCM!P104+SheetTL!P104,SheetDCM!P104+SheetTL!P104)</f>
        <v>59.182791949220302</v>
      </c>
    </row>
    <row r="105" spans="14:16" x14ac:dyDescent="0.25">
      <c r="N105" s="47">
        <v>89.125093813373795</v>
      </c>
      <c r="O105" s="47">
        <f>IF(OPMODE="CCM",SheetCCM!O105+SheetTL!O105,SheetDCM!O105+SheetTL!O105)</f>
        <v>55.411444680069323</v>
      </c>
      <c r="P105" s="53">
        <f>IF(OPMODE="CCM",SheetCCM!P105+SheetTL!P105,SheetDCM!P105+SheetTL!P105)</f>
        <v>58.631916328079406</v>
      </c>
    </row>
    <row r="106" spans="14:16" x14ac:dyDescent="0.25">
      <c r="N106" s="47">
        <v>91.201083935590191</v>
      </c>
      <c r="O106" s="47">
        <f>IF(OPMODE="CCM",SheetCCM!O106+SheetTL!O106,SheetDCM!O106+SheetTL!O106)</f>
        <v>55.148780795077592</v>
      </c>
      <c r="P106" s="53">
        <f>IF(OPMODE="CCM",SheetCCM!P106+SheetTL!P106,SheetDCM!P106+SheetTL!P106)</f>
        <v>58.077037766165972</v>
      </c>
    </row>
    <row r="107" spans="14:16" x14ac:dyDescent="0.25">
      <c r="N107" s="47">
        <v>93.325430079698307</v>
      </c>
      <c r="O107" s="47">
        <f>IF(OPMODE="CCM",SheetCCM!O107+SheetTL!O107,SheetDCM!O107+SheetTL!O107)</f>
        <v>54.884132364126856</v>
      </c>
      <c r="P107" s="53">
        <f>IF(OPMODE="CCM",SheetCCM!P107+SheetTL!P107,SheetDCM!P107+SheetTL!P107)</f>
        <v>57.518423169361334</v>
      </c>
    </row>
    <row r="108" spans="14:16" x14ac:dyDescent="0.25">
      <c r="N108" s="47">
        <v>95.499258602142746</v>
      </c>
      <c r="O108" s="47">
        <f>IF(OPMODE="CCM",SheetCCM!O108+SheetTL!O108,SheetDCM!O108+SheetTL!O108)</f>
        <v>54.617467925415717</v>
      </c>
      <c r="P108" s="53">
        <f>IF(OPMODE="CCM",SheetCCM!P108+SheetTL!P108,SheetDCM!P108+SheetTL!P108)</f>
        <v>56.956351510040136</v>
      </c>
    </row>
    <row r="109" spans="14:16" x14ac:dyDescent="0.25">
      <c r="N109" s="47">
        <v>97.7237220955802</v>
      </c>
      <c r="O109" s="47">
        <f>IF(OPMODE="CCM",SheetCCM!O109+SheetTL!O109,SheetDCM!O109+SheetTL!O109)</f>
        <v>54.348757481973088</v>
      </c>
      <c r="P109" s="53">
        <f>IF(OPMODE="CCM",SheetCCM!P109+SheetTL!P109,SheetDCM!P109+SheetTL!P109)</f>
        <v>56.391113501692452</v>
      </c>
    </row>
    <row r="110" spans="14:16" x14ac:dyDescent="0.25">
      <c r="N110" s="47">
        <v>100</v>
      </c>
      <c r="O110" s="47">
        <f>IF(OPMODE="CCM",SheetCCM!O110+SheetTL!O110,SheetDCM!O110+SheetTL!O110)</f>
        <v>54.0779726141201</v>
      </c>
      <c r="P110" s="53">
        <f>IF(OPMODE="CCM",SheetCCM!P110+SheetTL!P110,SheetDCM!P110+SheetTL!P110)</f>
        <v>55.823011216773288</v>
      </c>
    </row>
    <row r="111" spans="14:16" x14ac:dyDescent="0.25">
      <c r="N111" s="47">
        <v>102.32929922807541</v>
      </c>
      <c r="O111" s="47">
        <f>IF(OPMODE="CCM",SheetCCM!O111+SheetTL!O111,SheetDCM!O111+SheetTL!O111)</f>
        <v>53.805086589068523</v>
      </c>
      <c r="P111" s="53">
        <f>IF(OPMODE="CCM",SheetCCM!P111+SheetTL!P111,SheetDCM!P111+SheetTL!P111)</f>
        <v>55.252357648155588</v>
      </c>
    </row>
    <row r="112" spans="14:16" x14ac:dyDescent="0.25">
      <c r="N112" s="47">
        <v>104.71285480508993</v>
      </c>
      <c r="O112" s="47">
        <f>IF(OPMODE="CCM",SheetCCM!O112+SheetTL!O112,SheetDCM!O112+SheetTL!O112)</f>
        <v>53.53007446688202</v>
      </c>
      <c r="P112" s="53">
        <f>IF(OPMODE="CCM",SheetCCM!P112+SheetTL!P112,SheetDCM!P112+SheetTL!P112)</f>
        <v>54.67947621507308</v>
      </c>
    </row>
    <row r="113" spans="14:16" x14ac:dyDescent="0.25">
      <c r="N113" s="47">
        <v>107.15193052376063</v>
      </c>
      <c r="O113" s="47">
        <f>IF(OPMODE="CCM",SheetCCM!O113+SheetTL!O113,SheetDCM!O113+SheetTL!O113)</f>
        <v>53.252913202033298</v>
      </c>
      <c r="P113" s="53">
        <f>IF(OPMODE="CCM",SheetCCM!P113+SheetTL!P113,SheetDCM!P113+SheetTL!P113)</f>
        <v>54.104700214973043</v>
      </c>
    </row>
    <row r="114" spans="14:16" x14ac:dyDescent="0.25">
      <c r="N114" s="47">
        <v>109.64781961431846</v>
      </c>
      <c r="O114" s="47">
        <f>IF(OPMODE="CCM",SheetCCM!O114+SheetTL!O114,SheetDCM!O114+SheetTL!O114)</f>
        <v>52.973581739798185</v>
      </c>
      <c r="P114" s="53">
        <f>IF(OPMODE="CCM",SheetCCM!P114+SheetTL!P114,SheetDCM!P114+SheetTL!P114)</f>
        <v>53.528372223223023</v>
      </c>
    </row>
    <row r="115" spans="14:16" x14ac:dyDescent="0.25">
      <c r="N115" s="47">
        <v>112.20184543019631</v>
      </c>
      <c r="O115" s="47">
        <f>IF(OPMODE="CCM",SheetCCM!O115+SheetTL!O115,SheetDCM!O115+SheetTL!O115)</f>
        <v>52.692061106751538</v>
      </c>
      <c r="P115" s="53">
        <f>IF(OPMODE="CCM",SheetCCM!P115+SheetTL!P115,SheetDCM!P115+SheetTL!P115)</f>
        <v>52.950843443151648</v>
      </c>
    </row>
    <row r="116" spans="14:16" x14ac:dyDescent="0.25">
      <c r="N116" s="47">
        <v>114.81536214968821</v>
      </c>
      <c r="O116" s="47">
        <f>IF(OPMODE="CCM",SheetCCM!O116+SheetTL!O116,SheetDCM!O116+SheetTL!O116)</f>
        <v>52.408334494660153</v>
      </c>
      <c r="P116" s="53">
        <f>IF(OPMODE="CCM",SheetCCM!P116+SheetTL!P116,SheetDCM!P116+SheetTL!P116)</f>
        <v>52.372473009420858</v>
      </c>
    </row>
    <row r="117" spans="14:16" x14ac:dyDescent="0.25">
      <c r="N117" s="47">
        <v>117.48975549395288</v>
      </c>
      <c r="O117" s="47">
        <f>IF(OPMODE="CCM",SheetCCM!O117+SheetTL!O117,SheetDCM!O117+SheetTL!O117)</f>
        <v>52.122387337108322</v>
      </c>
      <c r="P117" s="53">
        <f>IF(OPMODE="CCM",SheetCCM!P117+SheetTL!P117,SheetDCM!P117+SheetTL!P117)</f>
        <v>51.793627248230173</v>
      </c>
    </row>
    <row r="118" spans="14:16" x14ac:dyDescent="0.25">
      <c r="N118" s="47">
        <v>120.22644346174121</v>
      </c>
      <c r="O118" s="47">
        <f>IF(OPMODE="CCM",SheetCCM!O118+SheetTL!O118,SheetDCM!O118+SheetTL!O118)</f>
        <v>51.834207378241977</v>
      </c>
      <c r="P118" s="53">
        <f>IF(OPMODE="CCM",SheetCCM!P118+SheetTL!P118,SheetDCM!P118+SheetTL!P118)</f>
        <v>51.214678898326383</v>
      </c>
    </row>
    <row r="119" spans="14:16" x14ac:dyDescent="0.25">
      <c r="N119" s="47">
        <v>123.02687708123807</v>
      </c>
      <c r="O119" s="47">
        <f>IF(OPMODE="CCM",SheetCCM!O119+SheetTL!O119,SheetDCM!O119+SheetTL!O119)</f>
        <v>51.543784733075327</v>
      </c>
      <c r="P119" s="53">
        <f>IF(OPMODE="CCM",SheetCCM!P119+SheetTL!P119,SheetDCM!P119+SheetTL!P119)</f>
        <v>50.636006297232797</v>
      </c>
    </row>
    <row r="120" spans="14:16" x14ac:dyDescent="0.25">
      <c r="N120" s="47">
        <v>125.89254117941661</v>
      </c>
      <c r="O120" s="47">
        <f>IF(OPMODE="CCM",SheetCCM!O120+SheetTL!O120,SheetDCM!O120+SheetTL!O120)</f>
        <v>51.251111938871034</v>
      </c>
      <c r="P120" s="53">
        <f>IF(OPMODE="CCM",SheetCCM!P120+SheetTL!P120,SheetDCM!P120+SheetTL!P120)</f>
        <v>50.057992537507218</v>
      </c>
    </row>
    <row r="121" spans="14:16" x14ac:dyDescent="0.25">
      <c r="N121" s="47">
        <v>128.82495516931328</v>
      </c>
      <c r="O121" s="47">
        <f>IF(OPMODE="CCM",SheetCCM!O121+SheetTL!O121,SheetDCM!O121+SheetTL!O121)</f>
        <v>50.956183997178648</v>
      </c>
      <c r="P121" s="53">
        <f>IF(OPMODE="CCM",SheetCCM!P121+SheetTL!P121,SheetDCM!P121+SheetTL!P121)</f>
        <v>49.481024598183929</v>
      </c>
    </row>
    <row r="122" spans="14:16" x14ac:dyDescent="0.25">
      <c r="N122" s="47">
        <v>131.82567385564056</v>
      </c>
      <c r="O122" s="47">
        <f>IF(OPMODE="CCM",SheetCCM!O122+SheetTL!O122,SheetDCM!O122+SheetTL!O122)</f>
        <v>50.658998406196432</v>
      </c>
      <c r="P122" s="53">
        <f>IF(OPMODE="CCM",SheetCCM!P122+SheetTL!P122,SheetDCM!P122+SheetTL!P122)</f>
        <v>48.905492456845067</v>
      </c>
    </row>
    <row r="123" spans="14:16" x14ac:dyDescent="0.25">
      <c r="N123" s="47">
        <v>134.89628825916523</v>
      </c>
      <c r="O123" s="47">
        <f>IF(OPMODE="CCM",SheetCCM!O123+SheetTL!O123,SheetDCM!O123+SheetTL!O123)</f>
        <v>50.359555183206872</v>
      </c>
      <c r="P123" s="53">
        <f>IF(OPMODE="CCM",SheetCCM!P123+SheetTL!P123,SheetDCM!P123+SheetTL!P123)</f>
        <v>48.331788187992125</v>
      </c>
    </row>
    <row r="124" spans="14:16" x14ac:dyDescent="0.25">
      <c r="N124" s="47">
        <v>138.03842646028832</v>
      </c>
      <c r="O124" s="47">
        <f>IF(OPMODE="CCM",SheetCCM!O124+SheetTL!O124,SheetDCM!O124+SheetTL!O124)</f>
        <v>50.05785687692569</v>
      </c>
      <c r="P124" s="53">
        <f>IF(OPMODE="CCM",SheetCCM!P124+SheetTL!P124,SheetDCM!P124+SheetTL!P124)</f>
        <v>47.760305053551228</v>
      </c>
    </row>
    <row r="125" spans="14:16" x14ac:dyDescent="0.25">
      <c r="N125" s="47">
        <v>141.25375446227523</v>
      </c>
      <c r="O125" s="47">
        <f>IF(OPMODE="CCM",SheetCCM!O125+SheetTL!O125,SheetDCM!O125+SheetTL!O125)</f>
        <v>49.753908569695781</v>
      </c>
      <c r="P125" s="53">
        <f>IF(OPMODE="CCM",SheetCCM!P125+SheetTL!P125,SheetDCM!P125+SheetTL!P125)</f>
        <v>47.191436591434559</v>
      </c>
    </row>
    <row r="126" spans="14:16" x14ac:dyDescent="0.25">
      <c r="N126" s="47">
        <v>144.54397707459253</v>
      </c>
      <c r="O126" s="47">
        <f>IF(OPMODE="CCM",SheetCCM!O126+SheetTL!O126,SheetDCM!O126+SheetTL!O126)</f>
        <v>49.447717869550686</v>
      </c>
      <c r="P126" s="53">
        <f>IF(OPMODE="CCM",SheetCCM!P126+SheetTL!P126,SheetDCM!P126+SheetTL!P126)</f>
        <v>46.625575708101955</v>
      </c>
    </row>
    <row r="127" spans="14:16" x14ac:dyDescent="0.25">
      <c r="N127" s="47">
        <v>147.91083881682053</v>
      </c>
      <c r="O127" s="47">
        <f>IF(OPMODE="CCM",SheetCCM!O127+SheetTL!O127,SheetDCM!O127+SheetTL!O127)</f>
        <v>49.139294892264765</v>
      </c>
      <c r="P127" s="53">
        <f>IF(OPMODE="CCM",SheetCCM!P127+SheetTL!P127,SheetDCM!P127+SheetTL!P127)</f>
        <v>46.063113781013584</v>
      </c>
    </row>
    <row r="128" spans="14:16" x14ac:dyDescent="0.25">
      <c r="N128" s="47">
        <v>151.35612484362056</v>
      </c>
      <c r="O128" s="47">
        <f>IF(OPMODE="CCM",SheetCCM!O128+SheetTL!O128,SheetDCM!O128+SheetTL!O128)</f>
        <v>48.828652233598248</v>
      </c>
      <c r="P128" s="53">
        <f>IF(OPMODE="CCM",SheetCCM!P128+SheetTL!P128,SheetDCM!P128+SheetTL!P128)</f>
        <v>45.504439776741513</v>
      </c>
    </row>
    <row r="129" spans="14:16" x14ac:dyDescent="0.25">
      <c r="N129" s="47">
        <v>154.88166189124789</v>
      </c>
      <c r="O129" s="47">
        <f>IF(OPMODE="CCM",SheetCCM!O129+SheetTL!O129,SheetDCM!O129+SheetTL!O129)</f>
        <v>48.515804932033546</v>
      </c>
      <c r="P129" s="53">
        <f>IF(OPMODE="CCM",SheetCCM!P129+SheetTL!P129,SheetDCM!P129+SheetTL!P129)</f>
        <v>44.949939390317319</v>
      </c>
    </row>
    <row r="130" spans="14:16" x14ac:dyDescent="0.25">
      <c r="N130" s="47">
        <v>158.48931924611108</v>
      </c>
      <c r="O130" s="47">
        <f>IF(OPMODE="CCM",SheetCCM!O130+SheetTL!O130,SheetDCM!O130+SheetTL!O130)</f>
        <v>48.20077042238227</v>
      </c>
      <c r="P130" s="53">
        <f>IF(OPMODE="CCM",SheetCCM!P130+SheetTL!P130,SheetDCM!P130+SheetTL!P130)</f>
        <v>44.399994211135329</v>
      </c>
    </row>
    <row r="131" spans="14:16" x14ac:dyDescent="0.25">
      <c r="N131" s="47">
        <v>162.1810097358927</v>
      </c>
      <c r="O131" s="47">
        <f>IF(OPMODE="CCM",SheetCCM!O131+SheetTL!O131,SheetDCM!O131+SheetTL!O131)</f>
        <v>47.883568480720825</v>
      </c>
      <c r="P131" s="53">
        <f>IF(OPMODE="CCM",SheetCCM!P131+SheetTL!P131,SheetDCM!P131+SheetTL!P131)</f>
        <v>43.854980920415109</v>
      </c>
    </row>
    <row r="132" spans="14:16" x14ac:dyDescent="0.25">
      <c r="N132" s="47">
        <v>165.95869074375574</v>
      </c>
      <c r="O132" s="47">
        <f>IF(OPMODE="CCM",SheetCCM!O132+SheetTL!O132,SheetDCM!O132+SheetTL!O132)</f>
        <v>47.564221161183326</v>
      </c>
      <c r="P132" s="53">
        <f>IF(OPMODE="CCM",SheetCCM!P132+SheetTL!P132,SheetDCM!P132+SheetTL!P132)</f>
        <v>43.31527052485491</v>
      </c>
    </row>
    <row r="133" spans="14:16" x14ac:dyDescent="0.25">
      <c r="N133" s="47">
        <v>169.8243652461741</v>
      </c>
      <c r="O133" s="47">
        <f>IF(OPMODE="CCM",SheetCCM!O133+SheetTL!O133,SheetDCM!O133+SheetTL!O133)</f>
        <v>47.242752725204575</v>
      </c>
      <c r="P133" s="53">
        <f>IF(OPMODE="CCM",SheetCCM!P133+SheetTL!P133,SheetDCM!P133+SheetTL!P133)</f>
        <v>42.781227630689791</v>
      </c>
    </row>
    <row r="134" spans="14:16" x14ac:dyDescent="0.25">
      <c r="N134" s="47">
        <v>173.78008287493719</v>
      </c>
      <c r="O134" s="47">
        <f>IF(OPMODE="CCM",SheetCCM!O134+SheetTL!O134,SheetDCM!O134+SheetTL!O134)</f>
        <v>46.919189563860591</v>
      </c>
      <c r="P134" s="53">
        <f>IF(OPMODE="CCM",SheetCCM!P134+SheetTL!P134,SheetDCM!P134+SheetTL!P134)</f>
        <v>42.253209761907691</v>
      </c>
    </row>
    <row r="135" spans="14:16" x14ac:dyDescent="0.25">
      <c r="N135" s="47">
        <v>177.82794100389191</v>
      </c>
      <c r="O135" s="47">
        <f>IF(OPMODE="CCM",SheetCCM!O135+SheetTL!O135,SheetDCM!O135+SheetTL!O135)</f>
        <v>46.5935601140011</v>
      </c>
      <c r="P135" s="53">
        <f>IF(OPMODE="CCM",SheetCCM!P135+SheetTL!P135,SheetDCM!P135+SheetTL!P135)</f>
        <v>41.73156672588712</v>
      </c>
    </row>
    <row r="136" spans="14:16" x14ac:dyDescent="0.25">
      <c r="N136" s="47">
        <v>181.97008586099795</v>
      </c>
      <c r="O136" s="47">
        <f>IF(OPMODE="CCM",SheetCCM!O136+SheetTL!O136,SheetDCM!O136+SheetTL!O136)</f>
        <v>46.265894768904637</v>
      </c>
      <c r="P136" s="53">
        <f>IF(OPMODE="CCM",SheetCCM!P136+SheetTL!P136,SheetDCM!P136+SheetTL!P136)</f>
        <v>41.216640029202516</v>
      </c>
    </row>
    <row r="137" spans="14:16" x14ac:dyDescent="0.25">
      <c r="N137" s="47">
        <v>186.20871366628631</v>
      </c>
      <c r="O137" s="47">
        <f>IF(OPMODE="CCM",SheetCCM!O137+SheetTL!O137,SheetDCM!O137+SheetTL!O137)</f>
        <v>45.936225784214763</v>
      </c>
      <c r="P137" s="53">
        <f>IF(OPMODE="CCM",SheetCCM!P137+SheetTL!P137,SheetDCM!P137+SheetTL!P137)</f>
        <v>40.708762345814151</v>
      </c>
    </row>
    <row r="138" spans="14:16" x14ac:dyDescent="0.25">
      <c r="N138" s="47">
        <v>190.54607179632424</v>
      </c>
      <c r="O138" s="47">
        <f>IF(OPMODE="CCM",SheetCCM!O138+SheetTL!O138,SheetDCM!O138+SheetTL!O138)</f>
        <v>45.604587179933297</v>
      </c>
      <c r="P138" s="53">
        <f>IF(OPMODE="CCM",SheetCCM!P138+SheetTL!P138,SheetDCM!P138+SheetTL!P138)</f>
        <v>40.20825703932023</v>
      </c>
    </row>
    <row r="139" spans="14:16" x14ac:dyDescent="0.25">
      <c r="N139" s="47">
        <v>194.98445997580404</v>
      </c>
      <c r="O139" s="47">
        <f>IF(OPMODE="CCM",SheetCCM!O139+SheetTL!O139,SheetDCM!O139+SheetTL!O139)</f>
        <v>45.271014639254837</v>
      </c>
      <c r="P139" s="53">
        <f>IF(OPMODE="CCM",SheetCCM!P139+SheetTL!P139,SheetDCM!P139+SheetTL!P139)</f>
        <v>39.71543774041141</v>
      </c>
    </row>
    <row r="140" spans="14:16" x14ac:dyDescent="0.25">
      <c r="N140" s="47">
        <v>199.52623149688745</v>
      </c>
      <c r="O140" s="47">
        <f>IF(OPMODE="CCM",SheetCCM!O140+SheetTL!O140,SheetDCM!O140+SheetTL!O140)</f>
        <v>44.935545405025884</v>
      </c>
      <c r="P140" s="53">
        <f>IF(OPMODE="CCM",SheetCCM!P140+SheetTL!P140,SheetDCM!P140+SheetTL!P140)</f>
        <v>39.230607980139681</v>
      </c>
    </row>
    <row r="141" spans="14:16" x14ac:dyDescent="0.25">
      <c r="N141" s="47">
        <v>204.17379446695239</v>
      </c>
      <c r="O141" s="47">
        <f>IF(OPMODE="CCM",SheetCCM!O141+SheetTL!O141,SheetDCM!O141+SheetTL!O141)</f>
        <v>44.598218174602401</v>
      </c>
      <c r="P141" s="53">
        <f>IF(OPMODE="CCM",SheetCCM!P141+SheetTL!P141,SheetDCM!P141+SheetTL!P141)</f>
        <v>38.754060879099356</v>
      </c>
    </row>
    <row r="142" spans="14:16" x14ac:dyDescent="0.25">
      <c r="N142" s="47">
        <v>208.92961308540333</v>
      </c>
      <c r="O142" s="47">
        <f>IF(OPMODE="CCM",SheetCCM!O142+SheetTL!O142,SheetDCM!O142+SheetTL!O142)</f>
        <v>44.259072993861658</v>
      </c>
      <c r="P142" s="53">
        <f>IF(OPMODE="CCM",SheetCCM!P142+SheetTL!P142,SheetDCM!P142+SheetTL!P142)</f>
        <v>38.286078892127847</v>
      </c>
    </row>
    <row r="143" spans="14:16" x14ac:dyDescent="0.25">
      <c r="N143" s="47">
        <v>213.79620895022259</v>
      </c>
      <c r="O143" s="47">
        <f>IF(OPMODE="CCM",SheetCCM!O143+SheetTL!O143,SheetDCM!O143+SheetTL!O143)</f>
        <v>43.918151151099664</v>
      </c>
      <c r="P143" s="53">
        <f>IF(OPMODE="CCM",SheetCCM!P143+SheetTL!P143,SheetDCM!P143+SheetTL!P143)</f>
        <v>37.826933607669133</v>
      </c>
    </row>
    <row r="144" spans="14:16" x14ac:dyDescent="0.25">
      <c r="N144" s="47">
        <v>218.77616239495458</v>
      </c>
      <c r="O144" s="47">
        <f>IF(OPMODE="CCM",SheetCCM!O144+SheetTL!O144,SheetDCM!O144+SheetTL!O144)</f>
        <v>43.575495071513082</v>
      </c>
      <c r="P144" s="53">
        <f>IF(OPMODE="CCM",SheetCCM!P144+SheetTL!P144,SheetDCM!P144+SheetTL!P144)</f>
        <v>37.376885600512992</v>
      </c>
    </row>
    <row r="145" spans="14:16" x14ac:dyDescent="0.25">
      <c r="N145" s="47">
        <v>223.87211385683327</v>
      </c>
      <c r="O145" s="47">
        <f>IF(OPMODE="CCM",SheetCCM!O145+SheetTL!O145,SheetDCM!O145+SheetTL!O145)</f>
        <v>43.231148212927643</v>
      </c>
      <c r="P145" s="53">
        <f>IF(OPMODE="CCM",SheetCCM!P145+SheetTL!P145,SheetDCM!P145+SheetTL!P145)</f>
        <v>36.936184336227747</v>
      </c>
    </row>
    <row r="146" spans="14:16" x14ac:dyDescent="0.25">
      <c r="N146" s="47">
        <v>229.08676527677656</v>
      </c>
      <c r="O146" s="47">
        <f>IF(OPMODE="CCM",SheetCCM!O146+SheetTL!O146,SheetDCM!O146+SheetTL!O146)</f>
        <v>42.885154963392267</v>
      </c>
      <c r="P146" s="53">
        <f>IF(OPMODE="CCM",SheetCCM!P146+SheetTL!P146,SheetDCM!P146+SheetTL!P146)</f>
        <v>36.505068125249075</v>
      </c>
    </row>
    <row r="147" spans="14:16" x14ac:dyDescent="0.25">
      <c r="N147" s="47">
        <v>234.42288153199144</v>
      </c>
      <c r="O147" s="47">
        <f>IF(OPMODE="CCM",SheetCCM!O147+SheetTL!O147,SheetDCM!O147+SheetTL!O147)</f>
        <v>42.537560541211924</v>
      </c>
      <c r="P147" s="53">
        <f>IF(OPMODE="CCM",SheetCCM!P147+SheetTL!P147,SheetDCM!P147+SheetTL!P147)</f>
        <v>36.083764124273699</v>
      </c>
    </row>
    <row r="148" spans="14:16" x14ac:dyDescent="0.25">
      <c r="N148" s="47">
        <v>239.88329190194824</v>
      </c>
      <c r="O148" s="47">
        <f>IF(OPMODE="CCM",SheetCCM!O148+SheetTL!O148,SheetDCM!O148+SheetTL!O148)</f>
        <v>42.188410897942788</v>
      </c>
      <c r="P148" s="53">
        <f>IF(OPMODE="CCM",SheetCCM!P148+SheetTL!P148,SheetDCM!P148+SheetTL!P148)</f>
        <v>35.672488382335807</v>
      </c>
    </row>
    <row r="149" spans="14:16" x14ac:dyDescent="0.25">
      <c r="N149" s="47">
        <v>245.47089156850217</v>
      </c>
      <c r="O149" s="47">
        <f>IF(OPMODE="CCM",SheetCCM!O149+SheetTL!O149,SheetDCM!O149+SheetTL!O149)</f>
        <v>41.837752624821306</v>
      </c>
      <c r="P149" s="53">
        <f>IF(OPMODE="CCM",SheetCCM!P149+SheetTL!P149,SheetDCM!P149+SheetTL!P149)</f>
        <v>35.271445928715629</v>
      </c>
    </row>
    <row r="150" spans="14:16" x14ac:dyDescent="0.25">
      <c r="N150" s="47">
        <v>251.18864315095712</v>
      </c>
      <c r="O150" s="47">
        <f>IF(OPMODE="CCM",SheetCCM!O150+SheetTL!O150,SheetDCM!O150+SheetTL!O150)</f>
        <v>41.485632863046071</v>
      </c>
      <c r="P150" s="53">
        <f>IF(OPMODE="CCM",SheetCCM!P150+SheetTL!P150,SheetDCM!P150+SheetTL!P150)</f>
        <v>34.880830899644423</v>
      </c>
    </row>
    <row r="151" spans="14:16" x14ac:dyDescent="0.25">
      <c r="N151" s="47">
        <v>257.03957827688544</v>
      </c>
      <c r="O151" s="47">
        <f>IF(OPMODE="CCM",SheetCCM!O151+SheetTL!O151,SheetDCM!O151+SheetTL!O151)</f>
        <v>41.132099218277325</v>
      </c>
      <c r="P151" s="53">
        <f>IF(OPMODE="CCM",SheetCCM!P151+SheetTL!P151,SheetDCM!P151+SheetTL!P151)</f>
        <v>34.500826700626433</v>
      </c>
    </row>
    <row r="152" spans="14:16" x14ac:dyDescent="0.25">
      <c r="N152" s="47">
        <v>263.0267991895372</v>
      </c>
      <c r="O152" s="47">
        <f>IF(OPMODE="CCM",SheetCCM!O152+SheetTL!O152,SheetDCM!O152+SheetTL!O152)</f>
        <v>40.777199679665813</v>
      </c>
      <c r="P152" s="53">
        <f>IF(OPMODE="CCM",SheetCCM!P152+SheetTL!P152,SheetDCM!P152+SheetTL!P152)</f>
        <v>34.131606201094698</v>
      </c>
    </row>
    <row r="153" spans="14:16" x14ac:dyDescent="0.25">
      <c r="N153" s="47">
        <v>269.15348039269054</v>
      </c>
      <c r="O153" s="47">
        <f>IF(OPMODE="CCM",SheetCCM!O153+SheetTL!O153,SheetDCM!O153+SheetTL!O153)</f>
        <v>40.420982543669339</v>
      </c>
      <c r="P153" s="53">
        <f>IF(OPMODE="CCM",SheetCCM!P153+SheetTL!P153,SheetDCM!P153+SheetTL!P153)</f>
        <v>33.773331958051713</v>
      </c>
    </row>
    <row r="154" spans="14:16" x14ac:dyDescent="0.25">
      <c r="N154" s="47">
        <v>275.42287033381558</v>
      </c>
      <c r="O154" s="47">
        <f>IF(OPMODE="CCM",SheetCCM!O154+SheetTL!O154,SheetDCM!O154+SheetTL!O154)</f>
        <v>40.063496342864731</v>
      </c>
      <c r="P154" s="53">
        <f>IF(OPMODE="CCM",SheetCCM!P154+SheetTL!P154,SheetDCM!P154+SheetTL!P154)</f>
        <v>33.426156465315934</v>
      </c>
    </row>
    <row r="155" spans="14:16" x14ac:dyDescent="0.25">
      <c r="N155" s="47">
        <v>281.83829312644428</v>
      </c>
      <c r="O155" s="47">
        <f>IF(OPMODE="CCM",SheetCCM!O155+SheetTL!O155,SheetDCM!O155+SheetTL!O155)</f>
        <v>39.704789779912645</v>
      </c>
      <c r="P155" s="53">
        <f>IF(OPMODE="CCM",SheetCCM!P155+SheetTL!P155,SheetDCM!P155+SheetTL!P155)</f>
        <v>33.090222424997208</v>
      </c>
    </row>
    <row r="156" spans="14:16" x14ac:dyDescent="0.25">
      <c r="N156" s="47">
        <v>288.40315031265942</v>
      </c>
      <c r="O156" s="47">
        <f>IF(OPMODE="CCM",SheetCCM!O156+SheetTL!O156,SheetDCM!O156+SheetTL!O156)</f>
        <v>39.344911666785869</v>
      </c>
      <c r="P156" s="53">
        <f>IF(OPMODE="CCM",SheetCCM!P156+SheetTL!P156,SheetDCM!P156+SheetTL!P156)</f>
        <v>32.765663037855532</v>
      </c>
    </row>
    <row r="157" spans="14:16" x14ac:dyDescent="0.25">
      <c r="N157" s="47">
        <v>295.12092266663734</v>
      </c>
      <c r="O157" s="47">
        <f>IF(OPMODE="CCM",SheetCCM!O157+SheetTL!O157,SheetDCM!O157+SheetTL!O157)</f>
        <v>38.983910869327097</v>
      </c>
      <c r="P157" s="53">
        <f>IF(OPMODE="CCM",SheetCCM!P157+SheetTL!P157,SheetDCM!P157+SheetTL!P157)</f>
        <v>32.452602309255639</v>
      </c>
    </row>
    <row r="158" spans="14:16" x14ac:dyDescent="0.25">
      <c r="N158" s="47">
        <v>301.99517204020032</v>
      </c>
      <c r="O158" s="47">
        <f>IF(OPMODE="CCM",SheetCCM!O158+SheetTL!O158,SheetDCM!O158+SheetTL!O158)</f>
        <v>38.621836257160069</v>
      </c>
      <c r="P158" s="53">
        <f>IF(OPMODE="CCM",SheetCCM!P158+SheetTL!P158,SheetDCM!P158+SheetTL!P158)</f>
        <v>32.151155367511478</v>
      </c>
    </row>
    <row r="159" spans="14:16" x14ac:dyDescent="0.25">
      <c r="N159" s="47">
        <v>309.02954325135772</v>
      </c>
      <c r="O159" s="47">
        <f>IF(OPMODE="CCM",SheetCCM!O159+SheetTL!O159,SheetDCM!O159+SheetTL!O159)</f>
        <v>38.258736658939625</v>
      </c>
      <c r="P159" s="53">
        <f>IF(OPMODE="CCM",SheetCCM!P159+SheetTL!P159,SheetDCM!P159+SheetTL!P159)</f>
        <v>31.861428791513248</v>
      </c>
    </row>
    <row r="160" spans="14:16" x14ac:dyDescent="0.25">
      <c r="N160" s="47">
        <v>316.22776601683654</v>
      </c>
      <c r="O160" s="47">
        <f>IF(OPMODE="CCM",SheetCCM!O160+SheetTL!O160,SheetDCM!O160+SheetTL!O160)</f>
        <v>37.894660822890501</v>
      </c>
      <c r="P160" s="53">
        <f>IF(OPMODE="CCM",SheetCCM!P160+SheetTL!P160,SheetDCM!P160+SheetTL!P160)</f>
        <v>31.583520944649266</v>
      </c>
    </row>
    <row r="161" spans="14:16" x14ac:dyDescent="0.25">
      <c r="N161" s="47">
        <v>323.59365692962683</v>
      </c>
      <c r="O161" s="47">
        <f>IF(OPMODE="CCM",SheetCCM!O161+SheetTL!O161,SheetDCM!O161+SheetTL!O161)</f>
        <v>37.529657382552415</v>
      </c>
      <c r="P161" s="53">
        <f>IF(OPMODE="CCM",SheetCCM!P161+SheetTL!P161,SheetDCM!P161+SheetTL!P161)</f>
        <v>31.317522312162453</v>
      </c>
    </row>
    <row r="162" spans="14:16" x14ac:dyDescent="0.25">
      <c r="N162" s="47">
        <v>331.13112148258955</v>
      </c>
      <c r="O162" s="47">
        <f>IF(OPMODE="CCM",SheetCCM!O162+SheetTL!O162,SheetDCM!O162+SheetTL!O162)</f>
        <v>37.163774827619839</v>
      </c>
      <c r="P162" s="53">
        <f>IF(OPMODE="CCM",SheetCCM!P162+SheetTL!P162,SheetDCM!P162+SheetTL!P162)</f>
        <v>31.063515839225005</v>
      </c>
    </row>
    <row r="163" spans="14:16" x14ac:dyDescent="0.25">
      <c r="N163" s="47">
        <v>338.84415613920095</v>
      </c>
      <c r="O163" s="47">
        <f>IF(OPMODE="CCM",SheetCCM!O163+SheetTL!O163,SheetDCM!O163+SheetTL!O163)</f>
        <v>36.79706147973895</v>
      </c>
      <c r="P163" s="53">
        <f>IF(OPMODE="CCM",SheetCCM!P163+SheetTL!P163,SheetDCM!P163+SheetTL!P163)</f>
        <v>30.821577267159967</v>
      </c>
    </row>
    <row r="164" spans="14:16" x14ac:dyDescent="0.25">
      <c r="N164" s="47">
        <v>346.73685045252995</v>
      </c>
      <c r="O164" s="47">
        <f>IF(OPMODE="CCM",SheetCCM!O164+SheetTL!O164,SheetDCM!O164+SheetTL!O164)</f>
        <v>36.429565473101491</v>
      </c>
      <c r="P164" s="53">
        <f>IF(OPMODE="CCM",SheetCCM!P164+SheetTL!P164,SheetDCM!P164+SheetTL!P164)</f>
        <v>30.591775465395955</v>
      </c>
    </row>
    <row r="165" spans="14:16" x14ac:dyDescent="0.25">
      <c r="N165" s="47">
        <v>354.81338923357373</v>
      </c>
      <c r="O165" s="47">
        <f>IF(OPMODE="CCM",SheetCCM!O165+SheetTL!O165,SheetDCM!O165+SheetTL!O165)</f>
        <v>36.061334739654903</v>
      </c>
      <c r="P165" s="53">
        <f>IF(OPMODE="CCM",SheetCCM!P165+SheetTL!P165,SheetDCM!P165+SheetTL!P165)</f>
        <v>30.374172756894239</v>
      </c>
    </row>
    <row r="166" spans="14:16" x14ac:dyDescent="0.25">
      <c r="N166" s="47">
        <v>363.07805477009953</v>
      </c>
      <c r="O166" s="47">
        <f>IF(OPMODE="CCM",SheetCCM!O166+SheetTL!O166,SheetDCM!O166+SheetTL!O166)</f>
        <v>35.692416998731396</v>
      </c>
      <c r="P166" s="53">
        <f>IF(OPMODE="CCM",SheetCCM!P166+SheetTL!P166,SheetDCM!P166+SheetTL!P166)</f>
        <v>30.168825234947917</v>
      </c>
    </row>
    <row r="167" spans="14:16" x14ac:dyDescent="0.25">
      <c r="N167" s="47">
        <v>371.53522909717071</v>
      </c>
      <c r="O167" s="47">
        <f>IF(OPMODE="CCM",SheetCCM!O167+SheetTL!O167,SheetDCM!O167+SheetTL!O167)</f>
        <v>35.322859750883602</v>
      </c>
      <c r="P167" s="53">
        <f>IF(OPMODE="CCM",SheetCCM!P167+SheetTL!P167,SheetDCM!P167+SheetTL!P167)</f>
        <v>29.975783069408635</v>
      </c>
    </row>
    <row r="168" spans="14:16" x14ac:dyDescent="0.25">
      <c r="N168" s="47">
        <v>380.18939632055924</v>
      </c>
      <c r="O168" s="47">
        <f>IF(OPMODE="CCM",SheetCCM!O168+SheetTL!O168,SheetDCM!O168+SheetTL!O168)</f>
        <v>34.952710275702223</v>
      </c>
      <c r="P168" s="53">
        <f>IF(OPMODE="CCM",SheetCCM!P168+SheetTL!P168,SheetDCM!P168+SheetTL!P168)</f>
        <v>29.79509080055054</v>
      </c>
    </row>
    <row r="169" spans="14:16" x14ac:dyDescent="0.25">
      <c r="N169" s="47">
        <v>389.04514499427859</v>
      </c>
      <c r="O169" s="47">
        <f>IF(OPMODE="CCM",SheetCCM!O169+SheetTL!O169,SheetDCM!O169+SheetTL!O169)</f>
        <v>34.582015633381175</v>
      </c>
      <c r="P169" s="53">
        <f>IF(OPMODE="CCM",SheetCCM!P169+SheetTL!P169,SheetDCM!P169+SheetTL!P169)</f>
        <v>29.626787618933577</v>
      </c>
    </row>
    <row r="170" spans="14:16" x14ac:dyDescent="0.25">
      <c r="N170" s="47">
        <v>398.10717055349511</v>
      </c>
      <c r="O170" s="47">
        <f>IF(OPMODE="CCM",SheetCCM!O170+SheetTL!O170,SheetDCM!O170+SheetTL!O170)</f>
        <v>34.210822669787206</v>
      </c>
      <c r="P170" s="53">
        <f>IF(OPMODE="CCM",SheetCCM!P170+SheetTL!P170,SheetDCM!P170+SheetTL!P170)</f>
        <v>29.470907629773407</v>
      </c>
    </row>
    <row r="171" spans="14:16" x14ac:dyDescent="0.25">
      <c r="N171" s="47">
        <v>407.38027780411051</v>
      </c>
      <c r="O171" s="47">
        <f>IF(OPMODE="CCM",SheetCCM!O171+SheetTL!O171,SheetDCM!O171+SheetTL!O171)</f>
        <v>33.839178024784552</v>
      </c>
      <c r="P171" s="53">
        <f>IF(OPMODE="CCM",SheetCCM!P171+SheetTL!P171,SheetDCM!P171+SheetTL!P171)</f>
        <v>29.327480100468932</v>
      </c>
    </row>
    <row r="172" spans="14:16" x14ac:dyDescent="0.25">
      <c r="N172" s="47">
        <v>416.86938347033305</v>
      </c>
      <c r="O172" s="47">
        <f>IF(OPMODE="CCM",SheetCCM!O172+SheetTL!O172,SheetDCM!O172+SheetTL!O172)</f>
        <v>33.467128143560444</v>
      </c>
      <c r="P172" s="53">
        <f>IF(OPMODE="CCM",SheetCCM!P172+SheetTL!P172,SheetDCM!P172+SheetTL!P172)</f>
        <v>29.196529690071614</v>
      </c>
    </row>
    <row r="173" spans="14:16" x14ac:dyDescent="0.25">
      <c r="N173" s="47">
        <v>426.57951880159032</v>
      </c>
      <c r="O173" s="47">
        <f>IF(OPMODE="CCM",SheetCCM!O173+SheetTL!O173,SheetDCM!O173+SheetTL!O173)</f>
        <v>33.094719290692922</v>
      </c>
      <c r="P173" s="53">
        <f>IF(OPMODE="CCM",SheetCCM!P173+SheetTL!P173,SheetDCM!P173+SheetTL!P173)</f>
        <v>29.078076659613018</v>
      </c>
    </row>
    <row r="174" spans="14:16" x14ac:dyDescent="0.25">
      <c r="N174" s="47">
        <v>436.51583224016343</v>
      </c>
      <c r="O174" s="47">
        <f>IF(OPMODE="CCM",SheetCCM!O174+SheetTL!O174,SheetDCM!O174+SheetTL!O174)</f>
        <v>32.721997566700331</v>
      </c>
      <c r="P174" s="53">
        <f>IF(OPMODE="CCM",SheetCCM!P174+SheetTL!P174,SheetDCM!P174+SheetTL!P174)</f>
        <v>28.972137062329494</v>
      </c>
    </row>
    <row r="175" spans="14:16" x14ac:dyDescent="0.25">
      <c r="N175" s="47">
        <v>446.68359215096052</v>
      </c>
      <c r="O175" s="47">
        <f>IF(OPMODE="CCM",SheetCCM!O175+SheetTL!O175,SheetDCM!O175+SheetTL!O175)</f>
        <v>32.34900892680966</v>
      </c>
      <c r="P175" s="53">
        <f>IF(OPMODE="CCM",SheetCCM!P175+SheetTL!P175,SheetDCM!P175+SheetTL!P175)</f>
        <v>28.878722912940844</v>
      </c>
    </row>
    <row r="176" spans="14:16" x14ac:dyDescent="0.25">
      <c r="N176" s="47">
        <v>457.08818961487231</v>
      </c>
      <c r="O176" s="47">
        <f>IF(OPMODE="CCM",SheetCCM!O176+SheetTL!O176,SheetDCM!O176+SheetTL!O176)</f>
        <v>31.975799201679806</v>
      </c>
      <c r="P176" s="53">
        <f>IF(OPMODE="CCM",SheetCCM!P176+SheetTL!P176,SheetDCM!P176+SheetTL!P176)</f>
        <v>28.797842335252099</v>
      </c>
    </row>
    <row r="177" spans="14:16" x14ac:dyDescent="0.25">
      <c r="N177" s="47">
        <v>467.7351412871954</v>
      </c>
      <c r="O177" s="47">
        <f>IF(OPMODE="CCM",SheetCCM!O177+SheetTL!O177,SheetDCM!O177+SheetTL!O177)</f>
        <v>31.602414119815322</v>
      </c>
      <c r="P177" s="53">
        <f>IF(OPMODE="CCM",SheetCCM!P177+SheetTL!P177,SheetDCM!P177+SheetTL!P177)</f>
        <v>28.72949968745327</v>
      </c>
    </row>
    <row r="178" spans="14:16" x14ac:dyDescent="0.25">
      <c r="N178" s="47">
        <v>478.63009232263539</v>
      </c>
      <c r="O178" s="47">
        <f>IF(OPMODE="CCM",SheetCCM!O178+SheetTL!O178,SheetDCM!O178+SheetTL!O178)</f>
        <v>31.22889933140592</v>
      </c>
      <c r="P178" s="53">
        <f>IF(OPMODE="CCM",SheetCCM!P178+SheetTL!P178,SheetDCM!P178+SheetTL!P178)</f>
        <v>28.673695664593666</v>
      </c>
    </row>
    <row r="179" spans="14:16" x14ac:dyDescent="0.25">
      <c r="N179" s="47">
        <v>489.77881936844324</v>
      </c>
      <c r="O179" s="47">
        <f>IF(OPMODE="CCM",SheetCCM!O179+SheetTL!O179,SheetDCM!O179+SheetTL!O179)</f>
        <v>30.855300433327081</v>
      </c>
      <c r="P179" s="53">
        <f>IF(OPMODE="CCM",SheetCCM!P179+SheetTL!P179,SheetDCM!P179+SheetTL!P179)</f>
        <v>28.630427377804608</v>
      </c>
    </row>
    <row r="180" spans="14:16" x14ac:dyDescent="0.25">
      <c r="N180" s="47">
        <v>501.18723362726911</v>
      </c>
      <c r="O180" s="47">
        <f>IF(OPMODE="CCM",SheetCCM!O180+SheetTL!O180,SheetDCM!O180+SheetTL!O180)</f>
        <v>30.481662995037169</v>
      </c>
      <c r="P180" s="53">
        <f>IF(OPMODE="CCM",SheetCCM!P180+SheetTL!P180,SheetDCM!P180+SheetTL!P180)</f>
        <v>28.599688409936491</v>
      </c>
    </row>
    <row r="181" spans="14:16" x14ac:dyDescent="0.25">
      <c r="N181" s="47">
        <v>512.86138399136155</v>
      </c>
      <c r="O181" s="47">
        <f>IF(OPMODE="CCM",SheetCCM!O181+SheetTL!O181,SheetDCM!O181+SheetTL!O181)</f>
        <v>30.108032585106784</v>
      </c>
      <c r="P181" s="53">
        <f>IF(OPMODE="CCM",SheetCCM!P181+SheetTL!P181,SheetDCM!P181+SheetTL!P181)</f>
        <v>28.581468847367361</v>
      </c>
    </row>
    <row r="182" spans="14:16" x14ac:dyDescent="0.25">
      <c r="N182" s="47">
        <v>524.80746024976918</v>
      </c>
      <c r="O182" s="47">
        <f>IF(OPMODE="CCM",SheetCCM!O182+SheetTL!O182,SheetDCM!O182+SheetTL!O182)</f>
        <v>29.734454798116374</v>
      </c>
      <c r="P182" s="53">
        <f>IF(OPMODE="CCM",SheetCCM!P182+SheetTL!P182,SheetDCM!P182+SheetTL!P182)</f>
        <v>28.575755287826937</v>
      </c>
    </row>
    <row r="183" spans="14:16" x14ac:dyDescent="0.25">
      <c r="N183" s="47">
        <v>537.03179637024925</v>
      </c>
      <c r="O183" s="47">
        <f>IF(OPMODE="CCM",SheetCCM!O183+SheetTL!O183,SheetDCM!O183+SheetTL!O183)</f>
        <v>29.360975281658273</v>
      </c>
      <c r="P183" s="53">
        <f>IF(OPMODE="CCM",SheetCCM!P183+SheetTL!P183,SheetDCM!P183+SheetTL!P183)</f>
        <v>28.582530824167179</v>
      </c>
    </row>
    <row r="184" spans="14:16" x14ac:dyDescent="0.25">
      <c r="N184" s="47">
        <v>549.54087385762091</v>
      </c>
      <c r="O184" s="47">
        <f>IF(OPMODE="CCM",SheetCCM!O184+SheetTL!O184,SheetDCM!O184+SheetTL!O184)</f>
        <v>28.987639763179182</v>
      </c>
      <c r="P184" s="53">
        <f>IF(OPMODE="CCM",SheetCCM!P184+SheetTL!P184,SheetDCM!P184+SheetTL!P184)</f>
        <v>28.601775004095373</v>
      </c>
    </row>
    <row r="185" spans="14:16" x14ac:dyDescent="0.25">
      <c r="N185" s="47">
        <v>562.34132519034529</v>
      </c>
      <c r="O185" s="47">
        <f>IF(OPMODE="CCM",SheetCCM!O185+SheetTL!O185,SheetDCM!O185+SheetTL!O185)</f>
        <v>28.614494076399684</v>
      </c>
      <c r="P185" s="53">
        <f>IF(OPMODE="CCM",SheetCCM!P185+SheetTL!P185,SheetDCM!P185+SheetTL!P185)</f>
        <v>28.633463765972564</v>
      </c>
    </row>
    <row r="186" spans="14:16" x14ac:dyDescent="0.25">
      <c r="N186" s="47">
        <v>575.43993733715297</v>
      </c>
      <c r="O186" s="47">
        <f>IF(OPMODE="CCM",SheetCCM!O186+SheetTL!O186,SheetDCM!O186+SheetTL!O186)</f>
        <v>28.241584187046783</v>
      </c>
      <c r="P186" s="53">
        <f>IF(OPMODE="CCM",SheetCCM!P186+SheetTL!P186,SheetDCM!P186+SheetTL!P186)</f>
        <v>28.677569350866492</v>
      </c>
    </row>
    <row r="187" spans="14:16" x14ac:dyDescent="0.25">
      <c r="N187" s="47">
        <v>588.84365535558493</v>
      </c>
      <c r="O187" s="47">
        <f>IF(OPMODE="CCM",SheetCCM!O187+SheetTL!O187,SheetDCM!O187+SheetTL!O187)</f>
        <v>27.868956217635727</v>
      </c>
      <c r="P187" s="53">
        <f>IF(OPMODE="CCM",SheetCCM!P187+SheetTL!P187,SheetDCM!P187+SheetTL!P187)</f>
        <v>28.734060191137075</v>
      </c>
    </row>
    <row r="188" spans="14:16" x14ac:dyDescent="0.25">
      <c r="N188" s="47">
        <v>602.55958607435355</v>
      </c>
      <c r="O188" s="47">
        <f>IF(OPMODE="CCM",SheetCCM!O188+SheetTL!O188,SheetDCM!O188+SheetTL!O188)</f>
        <v>27.496656471037255</v>
      </c>
      <c r="P188" s="53">
        <f>IF(OPMODE="CCM",SheetCCM!P188+SheetTL!P188,SheetDCM!P188+SheetTL!P188)</f>
        <v>28.802900775925437</v>
      </c>
    </row>
    <row r="189" spans="14:16" x14ac:dyDescent="0.25">
      <c r="N189" s="47">
        <v>616.59500186147773</v>
      </c>
      <c r="O189" s="47">
        <f>IF(OPMODE="CCM",SheetCCM!O189+SheetTL!O189,SheetDCM!O189+SheetTL!O189)</f>
        <v>27.124731452566593</v>
      </c>
      <c r="P189" s="53">
        <f>IF(OPMODE="CCM",SheetCCM!P189+SheetTL!P189,SheetDCM!P189+SheetTL!P189)</f>
        <v>28.884051494010876</v>
      </c>
    </row>
    <row r="190" spans="14:16" x14ac:dyDescent="0.25">
      <c r="N190" s="47">
        <v>630.95734448018868</v>
      </c>
      <c r="O190" s="47">
        <f>IF(OPMODE="CCM",SheetCCM!O190+SheetTL!O190,SheetDCM!O190+SheetTL!O190)</f>
        <v>26.753227890330564</v>
      </c>
      <c r="P190" s="53">
        <f>IF(OPMODE="CCM",SheetCCM!P190+SheetTL!P190,SheetDCM!P190+SheetTL!P190)</f>
        <v>28.977468454601109</v>
      </c>
    </row>
    <row r="191" spans="14:16" x14ac:dyDescent="0.25">
      <c r="N191" s="47">
        <v>645.65422903465083</v>
      </c>
      <c r="O191" s="47">
        <f>IF(OPMODE="CCM",SheetCCM!O191+SheetTL!O191,SheetDCM!O191+SheetTL!O191)</f>
        <v>26.382192753570209</v>
      </c>
      <c r="P191" s="53">
        <f>IF(OPMODE="CCM",SheetCCM!P191+SheetTL!P191,SheetDCM!P191+SheetTL!P191)</f>
        <v>29.083103286723897</v>
      </c>
    </row>
    <row r="192" spans="14:16" x14ac:dyDescent="0.25">
      <c r="N192" s="47">
        <v>660.69344800759109</v>
      </c>
      <c r="O192" s="47">
        <f>IF(OPMODE="CCM",SheetCCM!O192+SheetTL!O192,SheetDCM!O192+SheetTL!O192)</f>
        <v>26.011673268737155</v>
      </c>
      <c r="P192" s="53">
        <f>IF(OPMODE="CCM",SheetCCM!P192+SheetTL!P192,SheetDCM!P192+SheetTL!P192)</f>
        <v>29.200902917999031</v>
      </c>
    </row>
    <row r="193" spans="8:16" x14ac:dyDescent="0.25">
      <c r="N193" s="47">
        <v>676.08297539197679</v>
      </c>
      <c r="O193" s="47">
        <f>IF(OPMODE="CCM",SheetCCM!O193+SheetTL!O193,SheetDCM!O193+SheetTL!O193)</f>
        <v>25.641716933043874</v>
      </c>
      <c r="P193" s="53">
        <f>IF(OPMODE="CCM",SheetCCM!P193+SheetTL!P193,SheetDCM!P193+SheetTL!P193)</f>
        <v>29.330809333683035</v>
      </c>
    </row>
    <row r="194" spans="8:16" x14ac:dyDescent="0.25">
      <c r="N194" s="47">
        <v>691.83097091893126</v>
      </c>
      <c r="O194" s="47">
        <f>IF(OPMODE="CCM",SheetCCM!O194+SheetTL!O194,SheetDCM!O194+SheetTL!O194)</f>
        <v>25.272371525230401</v>
      </c>
      <c r="P194" s="53">
        <f>IF(OPMODE="CCM",SheetCCM!P194+SheetTL!P194,SheetDCM!P194+SheetTL!P194)</f>
        <v>29.472759317001206</v>
      </c>
    </row>
    <row r="195" spans="8:16" x14ac:dyDescent="0.25">
      <c r="N195" s="47">
        <v>707.94578438413259</v>
      </c>
      <c r="O195" s="47">
        <f>IF(OPMODE="CCM",SheetCCM!O195+SheetTL!O195,SheetDCM!O195+SheetTL!O195)</f>
        <v>24.903685113293811</v>
      </c>
      <c r="P195" s="53">
        <f>IF(OPMODE="CCM",SheetCCM!P195+SheetTL!P195,SheetDCM!P195+SheetTL!P195)</f>
        <v>29.626684171908266</v>
      </c>
    </row>
    <row r="196" spans="8:16" x14ac:dyDescent="0.25">
      <c r="N196" s="47">
        <v>724.43596007498434</v>
      </c>
      <c r="O196" s="47">
        <f>IF(OPMODE="CCM",SheetCCM!O196+SheetTL!O196,SheetDCM!O196+SheetTL!O196)</f>
        <v>24.535706058931488</v>
      </c>
      <c r="P196" s="53">
        <f>IF(OPMODE="CCM",SheetCCM!P196+SheetTL!P196,SheetDCM!P196+SheetTL!P196)</f>
        <v>29.79250942955116</v>
      </c>
    </row>
    <row r="197" spans="8:16" x14ac:dyDescent="0.25">
      <c r="N197" s="47">
        <v>741.3102413009118</v>
      </c>
      <c r="O197" s="47">
        <f>IF(OPMODE="CCM",SheetCCM!O197+SheetTL!O197,SheetDCM!O197+SheetTL!O197)</f>
        <v>24.168483018455113</v>
      </c>
      <c r="P197" s="53">
        <f>IF(OPMODE="CCM",SheetCCM!P197+SheetTL!P197,SheetDCM!P197+SheetTL!P197)</f>
        <v>29.970154539847258</v>
      </c>
    </row>
    <row r="198" spans="8:16" x14ac:dyDescent="0.25">
      <c r="N198" s="47">
        <v>758.57757502917775</v>
      </c>
      <c r="O198" s="47">
        <f>IF(OPMODE="CCM",SheetCCM!O198+SheetTL!O198,SheetDCM!O198+SheetTL!O198)</f>
        <v>23.802064939940536</v>
      </c>
      <c r="P198" s="53">
        <f>IF(OPMODE="CCM",SheetCCM!P198+SheetTL!P198,SheetDCM!P198+SheetTL!P198)</f>
        <v>30.159532549734436</v>
      </c>
    </row>
    <row r="199" spans="8:16" x14ac:dyDescent="0.25">
      <c r="H199">
        <f>SheetDCM!O210</f>
        <v>-11.426163114909404</v>
      </c>
      <c r="N199" s="47">
        <v>776.24711662868572</v>
      </c>
      <c r="O199" s="47">
        <f>IF(OPMODE="CCM",SheetCCM!O199+SheetTL!O199,SheetDCM!O199+SheetTL!O199)</f>
        <v>23.436501056387907</v>
      </c>
      <c r="P199" s="53">
        <f>IF(OPMODE="CCM",SheetCCM!P199+SheetTL!P199,SheetDCM!P199+SheetTL!P199)</f>
        <v>30.360549769798467</v>
      </c>
    </row>
    <row r="200" spans="8:16" x14ac:dyDescent="0.25">
      <c r="N200" s="47">
        <v>794.32823472427515</v>
      </c>
      <c r="O200" s="47">
        <f>IF(OPMODE="CCM",SheetCCM!O200+SheetTL!O200,SheetDCM!O200+SheetTL!O200)</f>
        <v>23.071840874678472</v>
      </c>
      <c r="P200" s="53">
        <f>IF(OPMODE="CCM",SheetCCM!P200+SheetTL!P200,SheetDCM!P200+SheetTL!P200)</f>
        <v>30.573105431135204</v>
      </c>
    </row>
    <row r="201" spans="8:16" x14ac:dyDescent="0.25">
      <c r="H201">
        <f>SheetTL!P212</f>
        <v>114.21124108878547</v>
      </c>
      <c r="N201" s="47">
        <v>812.83051616409261</v>
      </c>
      <c r="O201" s="47">
        <f>IF(OPMODE="CCM",SheetCCM!O201+SheetTL!O201,SheetDCM!O201+SheetTL!O201)</f>
        <v>22.708134160128076</v>
      </c>
      <c r="P201" s="53">
        <f>IF(OPMODE="CCM",SheetCCM!P201+SheetTL!P201,SheetDCM!P201+SheetTL!P201)</f>
        <v>30.797091334459992</v>
      </c>
    </row>
    <row r="202" spans="8:16" x14ac:dyDescent="0.25">
      <c r="N202" s="47">
        <v>831.76377110266412</v>
      </c>
      <c r="O202" s="47">
        <f>IF(OPMODE="CCM",SheetCCM!O202+SheetTL!O202,SheetDCM!O202+SheetTL!O202)</f>
        <v>22.345430916454287</v>
      </c>
      <c r="P202" s="53">
        <f>IF(OPMODE="CCM",SheetCCM!P202+SheetTL!P202,SheetDCM!P202+SheetTL!P202)</f>
        <v>31.032391493633227</v>
      </c>
    </row>
    <row r="203" spans="8:16" x14ac:dyDescent="0.25">
      <c r="N203" s="47">
        <v>851.13803820236933</v>
      </c>
      <c r="O203" s="47">
        <f>IF(OPMODE="CCM",SheetCCM!O203+SheetTL!O203,SheetDCM!O203+SheetTL!O203)</f>
        <v>21.983781360992822</v>
      </c>
      <c r="P203" s="53">
        <f>IF(OPMODE="CCM",SheetCCM!P203+SheetTL!P203,SheetDCM!P203+SheetTL!P203)</f>
        <v>31.27888177592564</v>
      </c>
    </row>
    <row r="204" spans="8:16" x14ac:dyDescent="0.25">
      <c r="N204" s="47">
        <v>870.96358995607341</v>
      </c>
      <c r="O204" s="47">
        <f>IF(OPMODE="CCM",SheetCCM!O204+SheetTL!O204,SheetDCM!O204+SheetTL!O204)</f>
        <v>21.623235895021342</v>
      </c>
      <c r="P204" s="53">
        <f>IF(OPMODE="CCM",SheetCCM!P204+SheetTL!P204,SheetDCM!P204+SheetTL!P204)</f>
        <v>31.53642954150159</v>
      </c>
    </row>
    <row r="205" spans="8:16" x14ac:dyDescent="0.25">
      <c r="N205" s="47">
        <v>891.25093813373792</v>
      </c>
      <c r="O205" s="47">
        <f>IF(OPMODE="CCM",SheetCCM!O205+SheetTL!O205,SheetDCM!O205+SheetTL!O205)</f>
        <v>21.263845069073412</v>
      </c>
      <c r="P205" s="53">
        <f>IF(OPMODE="CCM",SheetCCM!P205+SheetTL!P205,SheetDCM!P205+SheetTL!P205)</f>
        <v>31.804893284745333</v>
      </c>
    </row>
    <row r="206" spans="8:16" x14ac:dyDescent="0.25">
      <c r="N206" s="47">
        <v>912.01083935590179</v>
      </c>
      <c r="O206" s="47">
        <f>IF(OPMODE="CCM",SheetCCM!O206+SheetTL!O206,SheetDCM!O206+SheetTL!O206)</f>
        <v>20.905659543153696</v>
      </c>
      <c r="P206" s="53">
        <f>IF(OPMODE="CCM",SheetCCM!P206+SheetTL!P206,SheetDCM!P206+SheetTL!P206)</f>
        <v>32.084122280199566</v>
      </c>
    </row>
    <row r="207" spans="8:16" x14ac:dyDescent="0.25">
      <c r="N207" s="47">
        <v>933.25430079698299</v>
      </c>
      <c r="O207" s="47">
        <f>IF(OPMODE="CCM",SheetCCM!O207+SheetTL!O207,SheetDCM!O207+SheetTL!O207)</f>
        <v>20.54873004179688</v>
      </c>
      <c r="P207" s="53">
        <f>IF(OPMODE="CCM",SheetCCM!P207+SheetTL!P207,SheetDCM!P207+SheetTL!P207)</f>
        <v>32.373956236014621</v>
      </c>
    </row>
    <row r="208" spans="8:16" x14ac:dyDescent="0.25">
      <c r="N208" s="47">
        <v>954.99258602142754</v>
      </c>
      <c r="O208" s="47">
        <f>IF(OPMODE="CCM",SheetCCM!O208+SheetTL!O208,SheetDCM!O208+SheetTL!O208)</f>
        <v>20.193107303947095</v>
      </c>
      <c r="P208" s="53">
        <f>IF(OPMODE="CCM",SheetCCM!P208+SheetTL!P208,SheetDCM!P208+SheetTL!P208)</f>
        <v>32.674224957929411</v>
      </c>
    </row>
    <row r="209" spans="14:16" x14ac:dyDescent="0.25">
      <c r="N209" s="47">
        <v>977.23722095580194</v>
      </c>
      <c r="O209" s="47">
        <f>IF(OPMODE="CCM",SheetCCM!O209+SheetTL!O209,SheetDCM!O209+SheetTL!O209)</f>
        <v>19.838842027672612</v>
      </c>
      <c r="P209" s="53">
        <f>IF(OPMODE="CCM",SheetCCM!P209+SheetTL!P209,SheetDCM!P209+SheetTL!P209)</f>
        <v>32.984748026906331</v>
      </c>
    </row>
    <row r="210" spans="14:16" x14ac:dyDescent="0.25">
      <c r="N210" s="47">
        <v>1000</v>
      </c>
      <c r="O210" s="47">
        <f>IF(OPMODE="CCM",SheetCCM!O210+SheetTL!O210,SheetDCM!O210+SheetTL!O210)</f>
        <v>19.485984809771061</v>
      </c>
      <c r="P210" s="53">
        <f>IF(OPMODE="CCM",SheetCCM!P210+SheetTL!P210,SheetDCM!P210+SheetTL!P210)</f>
        <v>33.305334493630454</v>
      </c>
    </row>
    <row r="211" spans="14:16" x14ac:dyDescent="0.25">
      <c r="N211" s="47">
        <v>1023.2929922807541</v>
      </c>
      <c r="O211" s="47">
        <f>IF(OPMODE="CCM",SheetCCM!O211+SheetTL!O211,SheetDCM!O211+SheetTL!O211)</f>
        <v>19.134586080365182</v>
      </c>
      <c r="P211" s="53">
        <f>IF(OPMODE="CCM",SheetCCM!P211+SheetTL!P211,SheetDCM!P211+SheetTL!P211)</f>
        <v>33.635782593143801</v>
      </c>
    </row>
    <row r="212" spans="14:16" x14ac:dyDescent="0.25">
      <c r="N212" s="47">
        <v>1047.1285480508993</v>
      </c>
      <c r="O212" s="47">
        <f>IF(OPMODE="CCM",SheetCCM!O212+SheetTL!O212,SheetDCM!O212+SheetTL!O212)</f>
        <v>18.78469603263256</v>
      </c>
      <c r="P212" s="53">
        <f>IF(OPMODE="CCM",SheetCCM!P212+SheetTL!P212,SheetDCM!P212+SheetTL!P212)</f>
        <v>33.975879482927496</v>
      </c>
    </row>
    <row r="213" spans="14:16" x14ac:dyDescent="0.25">
      <c r="N213" s="47">
        <v>1071.5193052376062</v>
      </c>
      <c r="O213" s="47">
        <f>IF(OPMODE="CCM",SheetCCM!O213+SheetTL!O213,SheetDCM!O213+SheetTL!O213)</f>
        <v>18.436364547866607</v>
      </c>
      <c r="P213" s="53">
        <f>IF(OPMODE="CCM",SheetCCM!P213+SheetTL!P213,SheetDCM!P213+SheetTL!P213)</f>
        <v>34.325401007749406</v>
      </c>
    </row>
    <row r="214" spans="14:16" x14ac:dyDescent="0.25">
      <c r="N214" s="47">
        <v>1096.4781961431847</v>
      </c>
      <c r="O214" s="47">
        <f>IF(OPMODE="CCM",SheetCCM!O214+SheetTL!O214,SheetDCM!O214+SheetTL!O214)</f>
        <v>18.089641116111647</v>
      </c>
      <c r="P214" s="53">
        <f>IF(OPMODE="CCM",SheetCCM!P214+SheetTL!P214,SheetDCM!P214+SheetTL!P214)</f>
        <v>34.684111494577181</v>
      </c>
    </row>
    <row r="215" spans="14:16" x14ac:dyDescent="0.25">
      <c r="N215" s="47">
        <v>1122.0184543019632</v>
      </c>
      <c r="O215" s="47">
        <f>IF(OPMODE="CCM",SheetCCM!O215+SheetTL!O215,SheetDCM!O215+SheetTL!O215)</f>
        <v>17.744574752670552</v>
      </c>
      <c r="P215" s="53">
        <f>IF(OPMODE="CCM",SheetCCM!P215+SheetTL!P215,SheetDCM!P215+SheetTL!P215)</f>
        <v>35.051763580797996</v>
      </c>
    </row>
    <row r="216" spans="14:16" x14ac:dyDescent="0.25">
      <c r="N216" s="47">
        <v>1148.1536214968821</v>
      </c>
      <c r="O216" s="47">
        <f>IF(OPMODE="CCM",SheetCCM!O216+SheetTL!O216,SheetDCM!O216+SheetTL!O216)</f>
        <v>17.401213910835295</v>
      </c>
      <c r="P216" s="53">
        <f>IF(OPMODE="CCM",SheetCCM!P216+SheetTL!P216,SheetDCM!P216+SheetTL!P216)</f>
        <v>35.428098078892134</v>
      </c>
    </row>
    <row r="217" spans="14:16" x14ac:dyDescent="0.25">
      <c r="N217" s="47">
        <v>1174.8975549395288</v>
      </c>
      <c r="O217" s="47">
        <f>IF(OPMODE="CCM",SheetCCM!O217+SheetTL!O217,SheetDCM!O217+SheetTL!O217)</f>
        <v>17.059606391244678</v>
      </c>
      <c r="P217" s="53">
        <f>IF(OPMODE="CCM",SheetCCM!P217+SheetTL!P217,SheetDCM!P217+SheetTL!P217)</f>
        <v>35.812843880575613</v>
      </c>
    </row>
    <row r="218" spans="14:16" x14ac:dyDescent="0.25">
      <c r="N218" s="47">
        <v>1202.264434617412</v>
      </c>
      <c r="O218" s="47">
        <f>IF(OPMODE="CCM",SheetCCM!O218+SheetTL!O218,SheetDCM!O218+SheetTL!O218)</f>
        <v>16.719799248326549</v>
      </c>
      <c r="P218" s="53">
        <f>IF(OPMODE="CCM",SheetCCM!P218+SheetTL!P218,SheetDCM!P218+SheetTL!P218)</f>
        <v>36.205717903251724</v>
      </c>
    </row>
    <row r="219" spans="14:16" x14ac:dyDescent="0.25">
      <c r="N219" s="47">
        <v>1230.2687708123808</v>
      </c>
      <c r="O219" s="47">
        <f>IF(OPMODE="CCM",SheetCCM!O219+SheetTL!O219,SheetDCM!O219+SheetTL!O219)</f>
        <v>16.381838694334068</v>
      </c>
      <c r="P219" s="53">
        <f>IF(OPMODE="CCM",SheetCCM!P219+SheetTL!P219,SheetDCM!P219+SheetTL!P219)</f>
        <v>36.606425081393994</v>
      </c>
    </row>
    <row r="220" spans="14:16" x14ac:dyDescent="0.25">
      <c r="N220" s="47">
        <v>1258.9254117941662</v>
      </c>
      <c r="O220" s="47">
        <f>IF(OPMODE="CCM",SheetCCM!O220+SheetTL!O220,SheetDCM!O220+SheetTL!O220)</f>
        <v>16.045770001535161</v>
      </c>
      <c r="P220" s="53">
        <f>IF(OPMODE="CCM",SheetCCM!P220+SheetTL!P220,SheetDCM!P220+SheetTL!P220)</f>
        <v>37.014658405223528</v>
      </c>
    </row>
    <row r="221" spans="14:16" x14ac:dyDescent="0.25">
      <c r="N221" s="47">
        <v>1288.2495516931326</v>
      </c>
      <c r="O221" s="47">
        <f>IF(OPMODE="CCM",SheetCCM!O221+SheetTL!O221,SheetDCM!O221+SheetTL!O221)</f>
        <v>15.711637403162015</v>
      </c>
      <c r="P221" s="53">
        <f>IF(OPMODE="CCM",SheetCCM!P221+SheetTL!P221,SheetDCM!P221+SheetTL!P221)</f>
        <v>37.430099008740655</v>
      </c>
    </row>
    <row r="222" spans="14:16" x14ac:dyDescent="0.25">
      <c r="N222" s="47">
        <v>1318.2567385564057</v>
      </c>
      <c r="O222" s="47">
        <f>IF(OPMODE="CCM",SheetCCM!O222+SheetTL!O222,SheetDCM!O222+SheetTL!O222)</f>
        <v>15.379483993770419</v>
      </c>
      <c r="P222" s="53">
        <f>IF(OPMODE="CCM",SheetCCM!P222+SheetTL!P222,SheetDCM!P222+SheetTL!P222)</f>
        <v>37.852416308824615</v>
      </c>
    </row>
    <row r="223" spans="14:16" x14ac:dyDescent="0.25">
      <c r="N223" s="47">
        <v>1348.9628825916523</v>
      </c>
      <c r="O223" s="47">
        <f>IF(OPMODE="CCM",SheetCCM!O223+SheetTL!O223,SheetDCM!O223+SheetTL!O223)</f>
        <v>15.049351629697947</v>
      </c>
      <c r="P223" s="53">
        <f>IF(OPMODE="CCM",SheetCCM!P223+SheetTL!P223,SheetDCM!P223+SheetTL!P223)</f>
        <v>38.281268196731077</v>
      </c>
    </row>
    <row r="224" spans="14:16" x14ac:dyDescent="0.25">
      <c r="N224" s="47">
        <v>1380.3842646028831</v>
      </c>
      <c r="O224" s="47">
        <f>IF(OPMODE="CCM",SheetCCM!O224+SheetTL!O224,SheetDCM!O224+SheetTL!O224)</f>
        <v>14.721280830342696</v>
      </c>
      <c r="P224" s="53">
        <f>IF(OPMODE="CCM",SheetCCM!P224+SheetTL!P224,SheetDCM!P224+SheetTL!P224)</f>
        <v>38.716301282893411</v>
      </c>
    </row>
    <row r="225" spans="14:16" x14ac:dyDescent="0.25">
      <c r="N225" s="47">
        <v>1412.5375446227524</v>
      </c>
      <c r="O225" s="47">
        <f>IF(OPMODE="CCM",SheetCCM!O225+SheetTL!O225,SheetDCM!O225+SheetTL!O225)</f>
        <v>14.39531068101163</v>
      </c>
      <c r="P225" s="53">
        <f>IF(OPMODE="CCM",SheetCCM!P225+SheetTL!P225,SheetDCM!P225+SheetTL!P225)</f>
        <v>39.157151195478562</v>
      </c>
    </row>
    <row r="226" spans="14:16" x14ac:dyDescent="0.25">
      <c r="N226" s="47">
        <v>1445.4397707459254</v>
      </c>
      <c r="O226" s="47">
        <f>IF(OPMODE="CCM",SheetCCM!O226+SheetTL!O226,SheetDCM!O226+SheetTL!O226)</f>
        <v>14.071478738106672</v>
      </c>
      <c r="P226" s="53">
        <f>IF(OPMODE="CCM",SheetCCM!P226+SheetTL!P226,SheetDCM!P226+SheetTL!P226)</f>
        <v>39.603442932659661</v>
      </c>
    </row>
    <row r="227" spans="14:16" x14ac:dyDescent="0.25">
      <c r="N227" s="47">
        <v>1479.1083881682052</v>
      </c>
      <c r="O227" s="47">
        <f>IF(OPMODE="CCM",SheetCCM!O227+SheetTL!O227,SheetDCM!O227+SheetTL!O227)</f>
        <v>13.749820937428613</v>
      </c>
      <c r="P227" s="53">
        <f>IF(OPMODE="CCM",SheetCCM!P227+SheetTL!P227,SheetDCM!P227+SheetTL!P227)</f>
        <v>40.054791268060782</v>
      </c>
    </row>
    <row r="228" spans="14:16" x14ac:dyDescent="0.25">
      <c r="N228" s="47">
        <v>1513.5612484362057</v>
      </c>
      <c r="O228" s="47">
        <f>IF(OPMODE="CCM",SheetCCM!O228+SheetTL!O228,SheetDCM!O228+SheetTL!O228)</f>
        <v>13.430371506381633</v>
      </c>
      <c r="P228" s="53">
        <f>IF(OPMODE="CCM",SheetCCM!P228+SheetTL!P228,SheetDCM!P228+SheetTL!P228)</f>
        <v>40.510801208299782</v>
      </c>
    </row>
    <row r="229" spans="14:16" x14ac:dyDescent="0.25">
      <c r="N229" s="47">
        <v>1548.8166189124788</v>
      </c>
      <c r="O229" s="47">
        <f>IF(OPMODE="CCM",SheetCCM!O229+SheetTL!O229,SheetDCM!O229+SheetTL!O229)</f>
        <v>13.113162880855507</v>
      </c>
      <c r="P229" s="53">
        <f>IF(OPMODE="CCM",SheetCCM!P229+SheetTL!P229,SheetDCM!P229+SheetTL!P229)</f>
        <v>40.971068501016703</v>
      </c>
    </row>
    <row r="230" spans="14:16" x14ac:dyDescent="0.25">
      <c r="N230" s="47">
        <v>1584.8931924611106</v>
      </c>
      <c r="O230" s="47">
        <f>IF(OPMODE="CCM",SheetCCM!O230+SheetTL!O230,SheetDCM!O230+SheetTL!O230)</f>
        <v>12.798225627546522</v>
      </c>
      <c r="P230" s="53">
        <f>IF(OPMODE="CCM",SheetCCM!P230+SheetTL!P230,SheetDCM!P230+SheetTL!P230)</f>
        <v>41.435180191234693</v>
      </c>
    </row>
    <row r="231" spans="14:16" x14ac:dyDescent="0.25">
      <c r="N231" s="47">
        <v>1621.8100973589271</v>
      </c>
      <c r="O231" s="47">
        <f>IF(OPMODE="CCM",SheetCCM!O231+SheetTL!O231,SheetDCM!O231+SheetTL!O231)</f>
        <v>12.485588372453181</v>
      </c>
      <c r="P231" s="53">
        <f>IF(OPMODE="CCM",SheetCCM!P231+SheetTL!P231,SheetDCM!P231+SheetTL!P231)</f>
        <v>41.902715223362549</v>
      </c>
    </row>
    <row r="232" spans="14:16" x14ac:dyDescent="0.25">
      <c r="N232" s="47">
        <v>1659.5869074375573</v>
      </c>
      <c r="O232" s="47">
        <f>IF(OPMODE="CCM",SheetCCM!O232+SheetTL!O232,SheetDCM!O232+SheetTL!O232)</f>
        <v>12.17527773624785</v>
      </c>
      <c r="P232" s="53">
        <f>IF(OPMODE="CCM",SheetCCM!P232+SheetTL!P232,SheetDCM!P232+SheetTL!P232)</f>
        <v>42.373245085624575</v>
      </c>
    </row>
    <row r="233" spans="14:16" x14ac:dyDescent="0.25">
      <c r="N233" s="47">
        <v>1698.243652461741</v>
      </c>
      <c r="O233" s="47">
        <f>IF(OPMODE="CCM",SheetCCM!O233+SheetTL!O233,SheetDCM!O233+SheetTL!O233)</f>
        <v>11.867318277180448</v>
      </c>
      <c r="P233" s="53">
        <f>IF(OPMODE="CCM",SheetCCM!P233+SheetTL!P233,SheetDCM!P233+SheetTL!P233)</f>
        <v>42.846334493201667</v>
      </c>
    </row>
    <row r="234" spans="14:16" x14ac:dyDescent="0.25">
      <c r="N234" s="47">
        <v>1737.8008287493717</v>
      </c>
      <c r="O234" s="47">
        <f>IF(OPMODE="CCM",SheetCCM!O234+SheetTL!O234,SheetDCM!O234+SheetTL!O234)</f>
        <v>11.561732442117128</v>
      </c>
      <c r="P234" s="53">
        <f>IF(OPMODE="CCM",SheetCCM!P234+SheetTL!P234,SheetDCM!P234+SheetTL!P234)</f>
        <v>43.32154210589529</v>
      </c>
    </row>
    <row r="235" spans="14:16" x14ac:dyDescent="0.25">
      <c r="N235" s="47">
        <v>1778.2794100389192</v>
      </c>
      <c r="O235" s="47">
        <f>IF(OPMODE="CCM",SheetCCM!O235+SheetTL!O235,SheetDCM!O235+SheetTL!O235)</f>
        <v>11.258540526253672</v>
      </c>
      <c r="P235" s="53">
        <f>IF(OPMODE="CCM",SheetCCM!P235+SheetTL!P235,SheetDCM!P235+SheetTL!P235)</f>
        <v>43.798421275691879</v>
      </c>
    </row>
    <row r="236" spans="14:16" x14ac:dyDescent="0.25">
      <c r="N236" s="47">
        <v>1819.7008586099794</v>
      </c>
      <c r="O236" s="47">
        <f>IF(OPMODE="CCM",SheetCCM!O236+SheetTL!O236,SheetDCM!O236+SheetTL!O236)</f>
        <v>10.957760641973195</v>
      </c>
      <c r="P236" s="53">
        <f>IF(OPMODE="CCM",SheetCCM!P236+SheetTL!P236,SheetDCM!P236+SheetTL!P236)</f>
        <v>44.276520819218177</v>
      </c>
    </row>
    <row r="237" spans="14:16" x14ac:dyDescent="0.25">
      <c r="N237" s="47">
        <v>1862.087136662863</v>
      </c>
      <c r="O237" s="47">
        <f>IF(OPMODE="CCM",SheetCCM!O237+SheetTL!O237,SheetDCM!O237+SheetTL!O237)</f>
        <v>10.659408697239783</v>
      </c>
      <c r="P237" s="53">
        <f>IF(OPMODE="CCM",SheetCCM!P237+SheetTL!P237,SheetDCM!P237+SheetTL!P237)</f>
        <v>44.75538580974289</v>
      </c>
    </row>
    <row r="238" spans="14:16" x14ac:dyDescent="0.25">
      <c r="N238" s="47">
        <v>1905.4607179632424</v>
      </c>
      <c r="O238" s="47">
        <f>IF(OPMODE="CCM",SheetCCM!O238+SheetTL!O238,SheetDCM!O238+SheetTL!O238)</f>
        <v>10.363498383835811</v>
      </c>
      <c r="P238" s="53">
        <f>IF(OPMODE="CCM",SheetCCM!P238+SheetTL!P238,SheetDCM!P238+SheetTL!P238)</f>
        <v>45.234558383104002</v>
      </c>
    </row>
    <row r="239" spans="14:16" x14ac:dyDescent="0.25">
      <c r="N239" s="47">
        <v>1949.8445997580404</v>
      </c>
      <c r="O239" s="47">
        <f>IF(OPMODE="CCM",SheetCCM!O239+SheetTL!O239,SheetDCM!O239+SheetTL!O239)</f>
        <v>10.070041175661931</v>
      </c>
      <c r="P239" s="53">
        <f>IF(OPMODE="CCM",SheetCCM!P239+SheetTL!P239,SheetDCM!P239+SheetTL!P239)</f>
        <v>45.713578551732084</v>
      </c>
    </row>
    <row r="240" spans="14:16" x14ac:dyDescent="0.25">
      <c r="N240" s="47">
        <v>1995.2623149688743</v>
      </c>
      <c r="O240" s="47">
        <f>IF(OPMODE="CCM",SheetCCM!O240+SheetTL!O240,SheetDCM!O240+SheetTL!O240)</f>
        <v>9.7790463372261591</v>
      </c>
      <c r="P240" s="53">
        <f>IF(OPMODE="CCM",SheetCCM!P240+SheetTL!P240,SheetDCM!P240+SheetTL!P240)</f>
        <v>46.191985020795357</v>
      </c>
    </row>
    <row r="241" spans="14:16" x14ac:dyDescent="0.25">
      <c r="N241" s="47">
        <v>2041.7379446695238</v>
      </c>
      <c r="O241" s="47">
        <f>IF(OPMODE="CCM",SheetCCM!O241+SheetTL!O241,SheetDCM!O241+SheetTL!O241)</f>
        <v>9.4905209423535801</v>
      </c>
      <c r="P241" s="53">
        <f>IF(OPMODE="CCM",SheetCCM!P241+SheetTL!P241,SheetDCM!P241+SheetTL!P241)</f>
        <v>46.669316000423976</v>
      </c>
    </row>
    <row r="242" spans="14:16" x14ac:dyDescent="0.25">
      <c r="N242" s="47">
        <v>2089.2961308540334</v>
      </c>
      <c r="O242" s="47">
        <f>IF(OPMODE="CCM",SheetCCM!O242+SheetTL!O242,SheetDCM!O242+SheetTL!O242)</f>
        <v>9.2044699030525443</v>
      </c>
      <c r="P242" s="53">
        <f>IF(OPMODE="CCM",SheetCCM!P242+SheetTL!P242,SheetDCM!P242+SheetTL!P242)</f>
        <v>47.145110007972235</v>
      </c>
    </row>
    <row r="243" spans="14:16" x14ac:dyDescent="0.25">
      <c r="N243" s="47">
        <v>2137.9620895022258</v>
      </c>
      <c r="O243" s="47">
        <f>IF(OPMODE="CCM",SheetCCM!O243+SheetTL!O243,SheetDCM!O243+SheetTL!O243)</f>
        <v>8.9208960083780511</v>
      </c>
      <c r="P243" s="53">
        <f>IF(OPMODE="CCM",SheetCCM!P243+SheetTL!P243,SheetDCM!P243+SheetTL!P243)</f>
        <v>47.618906654353879</v>
      </c>
    </row>
    <row r="244" spans="14:16" x14ac:dyDescent="0.25">
      <c r="N244" s="47">
        <v>2187.761623949546</v>
      </c>
      <c r="O244" s="47">
        <f>IF(OPMODE="CCM",SheetCCM!O244+SheetTL!O244,SheetDCM!O244+SheetTL!O244)</f>
        <v>8.6397999730395263</v>
      </c>
      <c r="P244" s="53">
        <f>IF(OPMODE="CCM",SheetCCM!P244+SheetTL!P244,SheetDCM!P244+SheetTL!P244)</f>
        <v>48.090247408634269</v>
      </c>
    </row>
    <row r="245" spans="14:16" x14ac:dyDescent="0.25">
      <c r="N245" s="47">
        <v>2238.7211385683327</v>
      </c>
      <c r="O245" s="47">
        <f>IF(OPMODE="CCM",SheetCCM!O245+SheetTL!O245,SheetDCM!O245+SheetTL!O245)</f>
        <v>8.3611804954105224</v>
      </c>
      <c r="P245" s="53">
        <f>IF(OPMODE="CCM",SheetCCM!P245+SheetTL!P245,SheetDCM!P245+SheetTL!P245)</f>
        <v>48.558676335279657</v>
      </c>
    </row>
    <row r="246" spans="14:16" x14ac:dyDescent="0.25">
      <c r="N246" s="47">
        <v>2290.8676527677658</v>
      </c>
      <c r="O246" s="47">
        <f>IF(OPMODE="CCM",SheetCCM!O246+SheetTL!O246,SheetDCM!O246+SheetTL!O246)</f>
        <v>8.0850343245123639</v>
      </c>
      <c r="P246" s="53">
        <f>IF(OPMODE="CCM",SheetCCM!P246+SheetTL!P246,SheetDCM!P246+SheetTL!P246)</f>
        <v>49.023740798749927</v>
      </c>
    </row>
    <row r="247" spans="14:16" x14ac:dyDescent="0.25">
      <c r="N247" s="47">
        <v>2344.2288153199142</v>
      </c>
      <c r="O247" s="47">
        <f>IF(OPMODE="CCM",SheetCCM!O247+SheetTL!O247,SheetDCM!O247+SheetTL!O247)</f>
        <v>7.8113563354643638</v>
      </c>
      <c r="P247" s="53">
        <f>IF(OPMODE="CCM",SheetCCM!P247+SheetTL!P247,SheetDCM!P247+SheetTL!P247)</f>
        <v>49.484992130463411</v>
      </c>
    </row>
    <row r="248" spans="14:16" x14ac:dyDescent="0.25">
      <c r="N248" s="47">
        <v>2398.8329190194822</v>
      </c>
      <c r="O248" s="47">
        <f>IF(OPMODE="CCM",SheetCCM!O248+SheetTL!O248,SheetDCM!O248+SheetTL!O248)</f>
        <v>7.5401396128203473</v>
      </c>
      <c r="P248" s="53">
        <f>IF(OPMODE="CCM",SheetCCM!P248+SheetTL!P248,SheetDCM!P248+SheetTL!P248)</f>
        <v>49.941986253564963</v>
      </c>
    </row>
    <row r="249" spans="14:16" x14ac:dyDescent="0.25">
      <c r="N249" s="47">
        <v>2454.7089156850216</v>
      </c>
      <c r="O249" s="47">
        <f>IF(OPMODE="CCM",SheetCCM!O249+SheetTL!O249,SheetDCM!O249+SheetTL!O249)</f>
        <v>7.2713755411466714</v>
      </c>
      <c r="P249" s="53">
        <f>IF(OPMODE="CCM",SheetCCM!P249+SheetTL!P249,SheetDCM!P249+SheetTL!P249)</f>
        <v>50.394284261375404</v>
      </c>
    </row>
    <row r="250" spans="14:16" x14ac:dyDescent="0.25">
      <c r="N250" s="47">
        <v>2511.8864315095711</v>
      </c>
      <c r="O250" s="47">
        <f>IF(OPMODE="CCM",SheetCCM!O250+SheetTL!O250,SheetDCM!O250+SheetTL!O250)</f>
        <v>7.0050539021402507</v>
      </c>
      <c r="P250" s="53">
        <f>IF(OPMODE="CCM",SheetCCM!P250+SheetTL!P250,SheetDCM!P250+SheetTL!P250)</f>
        <v>50.841452945891078</v>
      </c>
    </row>
    <row r="251" spans="14:16" x14ac:dyDescent="0.25">
      <c r="N251" s="47">
        <v>2570.3957827688546</v>
      </c>
      <c r="O251" s="47">
        <f>IF(OPMODE="CCM",SheetCCM!O251+SheetTL!O251,SheetDCM!O251+SheetTL!O251)</f>
        <v>6.7411629775378685</v>
      </c>
      <c r="P251" s="53">
        <f>IF(OPMODE="CCM",SheetCCM!P251+SheetTL!P251,SheetDCM!P251+SheetTL!P251)</f>
        <v>51.283065273224452</v>
      </c>
    </row>
    <row r="252" spans="14:16" x14ac:dyDescent="0.25">
      <c r="N252" s="47">
        <v>2630.2679918953718</v>
      </c>
      <c r="O252" s="47">
        <f>IF(OPMODE="CCM",SheetCCM!O252+SheetTL!O252,SheetDCM!O252+SheetTL!O252)</f>
        <v>6.4796896570303204</v>
      </c>
      <c r="P252" s="53">
        <f>IF(OPMODE="CCM",SheetCCM!P252+SheetTL!P252,SheetDCM!P252+SheetTL!P252)</f>
        <v>51.718700803425833</v>
      </c>
    </row>
    <row r="253" spans="14:16" x14ac:dyDescent="0.25">
      <c r="N253" s="47">
        <v>2691.5348039269052</v>
      </c>
      <c r="O253" s="47">
        <f>IF(OPMODE="CCM",SheetCCM!O253+SheetTL!O253,SheetDCM!O253+SheetTL!O253)</f>
        <v>6.2206195503665072</v>
      </c>
      <c r="P253" s="53">
        <f>IF(OPMODE="CCM",SheetCCM!P253+SheetTL!P253,SheetDCM!P253+SheetTL!P253)</f>
        <v>52.147946052689747</v>
      </c>
    </row>
    <row r="254" spans="14:16" x14ac:dyDescent="0.25">
      <c r="N254" s="47">
        <v>2754.2287033381558</v>
      </c>
      <c r="O254" s="47">
        <f>IF(OPMODE="CCM",SheetCCM!O254+SheetTL!O254,SheetDCM!O254+SheetTL!O254)</f>
        <v>5.9639371028143771</v>
      </c>
      <c r="P254" s="53">
        <f>IF(OPMODE="CCM",SheetCCM!P254+SheetTL!P254,SheetDCM!P254+SheetTL!P254)</f>
        <v>52.570394796524823</v>
      </c>
    </row>
    <row r="255" spans="14:16" x14ac:dyDescent="0.25">
      <c r="N255" s="47">
        <v>2818.3829312644425</v>
      </c>
      <c r="O255" s="47">
        <f>IF(OPMODE="CCM",SheetCCM!O255+SheetTL!O255,SheetDCM!O255+SheetTL!O255)</f>
        <v>5.709625713136198</v>
      </c>
      <c r="P255" s="53">
        <f>IF(OPMODE="CCM",SheetCCM!P255+SheetTL!P255,SheetDCM!P255+SheetTL!P255)</f>
        <v>52.985648313039533</v>
      </c>
    </row>
    <row r="256" spans="14:16" x14ac:dyDescent="0.25">
      <c r="N256" s="47">
        <v>2884.0315031265945</v>
      </c>
      <c r="O256" s="47">
        <f>IF(OPMODE="CCM",SheetCCM!O256+SheetTL!O256,SheetDCM!O256+SheetTL!O256)</f>
        <v>5.4576678532362308</v>
      </c>
      <c r="P256" s="53">
        <f>IF(OPMODE="CCM",SheetCCM!P256+SheetTL!P256,SheetDCM!P256+SheetTL!P256)</f>
        <v>53.39331556606551</v>
      </c>
    </row>
    <row r="257" spans="14:16" x14ac:dyDescent="0.25">
      <c r="N257" s="47">
        <v>2951.2092266663731</v>
      </c>
      <c r="O257" s="47">
        <f>IF(OPMODE="CCM",SheetCCM!O257+SheetTL!O257,SheetDCM!O257+SheetTL!O257)</f>
        <v>5.2080451886477768</v>
      </c>
      <c r="P257" s="53">
        <f>IF(OPMODE="CCM",SheetCCM!P257+SheetTL!P257,SheetDCM!P257+SheetTL!P257)</f>
        <v>53.793013328394764</v>
      </c>
    </row>
    <row r="258" spans="14:16" x14ac:dyDescent="0.25">
      <c r="N258" s="47">
        <v>3019.951720402003</v>
      </c>
      <c r="O258" s="47">
        <f>IF(OPMODE="CCM",SheetCCM!O258+SheetTL!O258,SheetDCM!O258+SheetTL!O258)</f>
        <v>4.9607386990436879</v>
      </c>
      <c r="P258" s="53">
        <f>IF(OPMODE="CCM",SheetCCM!P258+SheetTL!P258,SheetDCM!P258+SheetTL!P258)</f>
        <v>54.184366245944091</v>
      </c>
    </row>
    <row r="259" spans="14:16" x14ac:dyDescent="0.25">
      <c r="N259" s="47">
        <v>3090.295432513577</v>
      </c>
      <c r="O259" s="47">
        <f>IF(OPMODE="CCM",SheetCCM!O259+SheetTL!O259,SheetDCM!O259+SheetTL!O259)</f>
        <v>4.715728797979633</v>
      </c>
      <c r="P259" s="53">
        <f>IF(OPMODE="CCM",SheetCCM!P259+SheetTL!P259,SheetDCM!P259+SheetTL!P259)</f>
        <v>54.56700684417028</v>
      </c>
    </row>
    <row r="260" spans="14:16" x14ac:dyDescent="0.25">
      <c r="N260" s="47">
        <v>3162.2776601683654</v>
      </c>
      <c r="O260" s="47">
        <f>IF(OPMODE="CCM",SheetCCM!O260+SheetTL!O260,SheetDCM!O260+SheetTL!O260)</f>
        <v>4.4729954511108758</v>
      </c>
      <c r="P260" s="53">
        <f>IF(OPMODE="CCM",SheetCCM!P260+SheetTL!P260,SheetDCM!P260+SheetTL!P260)</f>
        <v>54.940575478543522</v>
      </c>
    </row>
    <row r="261" spans="14:16" x14ac:dyDescent="0.25">
      <c r="N261" s="47">
        <v>3235.9365692962679</v>
      </c>
      <c r="O261" s="47">
        <f>IF(OPMODE="CCM",SheetCCM!O261+SheetTL!O261,SheetDCM!O261+SheetTL!O261)</f>
        <v>4.232518292161437</v>
      </c>
      <c r="P261" s="53">
        <f>IF(OPMODE="CCM",SheetCCM!P261+SheetTL!P261,SheetDCM!P261+SheetTL!P261)</f>
        <v>55.304720231334969</v>
      </c>
    </row>
    <row r="262" spans="14:16" x14ac:dyDescent="0.25">
      <c r="N262" s="47">
        <v>3311.3112148258956</v>
      </c>
      <c r="O262" s="47">
        <f>IF(OPMODE="CCM",SheetCCM!O262+SheetTL!O262,SheetDCM!O262+SheetTL!O262)</f>
        <v>3.9942767359675884</v>
      </c>
      <c r="P262" s="53">
        <f>IF(OPMODE="CCM",SheetCCM!P262+SheetTL!P262,SheetDCM!P262+SheetTL!P262)</f>
        <v>55.65909675738915</v>
      </c>
    </row>
    <row r="263" spans="14:16" x14ac:dyDescent="0.25">
      <c r="N263" s="47">
        <v>3388.4415613920096</v>
      </c>
      <c r="O263" s="47">
        <f>IF(OPMODE="CCM",SheetCCM!O263+SheetTL!O263,SheetDCM!O263+SheetTL!O263)</f>
        <v>3.7582500879657701</v>
      </c>
      <c r="P263" s="53">
        <f>IF(OPMODE="CCM",SheetCCM!P263+SheetTL!P263,SheetDCM!P263+SheetTL!P263)</f>
        <v>56.00336808192715</v>
      </c>
    </row>
    <row r="264" spans="14:16" x14ac:dyDescent="0.25">
      <c r="N264" s="47">
        <v>3467.3685045252992</v>
      </c>
      <c r="O264" s="47">
        <f>IF(OPMODE="CCM",SheetCCM!O264+SheetTL!O264,SheetDCM!O264+SheetTL!O264)</f>
        <v>3.5244176495461801</v>
      </c>
      <c r="P264" s="53">
        <f>IF(OPMODE="CCM",SheetCCM!P264+SheetTL!P264,SheetDCM!P264+SheetTL!P264)</f>
        <v>56.3372043537655</v>
      </c>
    </row>
    <row r="265" spans="14:16" x14ac:dyDescent="0.25">
      <c r="N265" s="47">
        <v>3548.1338923357371</v>
      </c>
      <c r="O265" s="47">
        <f>IF(OPMODE="CCM",SheetCCM!O265+SheetTL!O265,SheetDCM!O265+SheetTL!O265)</f>
        <v>3.292758818748208</v>
      </c>
      <c r="P265" s="53">
        <f>IF(OPMODE="CCM",SheetCCM!P265+SheetTL!P265,SheetDCM!P265+SheetTL!P265)</f>
        <v>56.660282557631064</v>
      </c>
    </row>
    <row r="266" spans="14:16" x14ac:dyDescent="0.25">
      <c r="N266" s="47">
        <v>3630.7805477009952</v>
      </c>
      <c r="O266" s="47">
        <f>IF(OPMODE="CCM",SheetCCM!O266+SheetTL!O266,SheetDCM!O266+SheetTL!O266)</f>
        <v>3.063253185830785</v>
      </c>
      <c r="P266" s="53">
        <f>IF(OPMODE="CCM",SheetCCM!P266+SheetTL!P266,SheetDCM!P266+SheetTL!P266)</f>
        <v>56.972286189511905</v>
      </c>
    </row>
    <row r="267" spans="14:16" x14ac:dyDescent="0.25">
      <c r="N267" s="47">
        <v>3715.3522909717071</v>
      </c>
      <c r="O267" s="47">
        <f>IF(OPMODE="CCM",SheetCCM!O267+SheetTL!O267,SheetDCM!O267+SheetTL!O267)</f>
        <v>2.8358806233092047</v>
      </c>
      <c r="P267" s="53">
        <f>IF(OPMODE="CCM",SheetCCM!P267+SheetTL!P267,SheetDCM!P267+SheetTL!P267)</f>
        <v>57.27290489920243</v>
      </c>
    </row>
    <row r="268" spans="14:16" x14ac:dyDescent="0.25">
      <c r="N268" s="47">
        <v>3801.8939632055922</v>
      </c>
      <c r="O268" s="47">
        <f>IF(OPMODE="CCM",SheetCCM!O268+SheetTL!O268,SheetDCM!O268+SheetTL!O268)</f>
        <v>2.6106213701097438</v>
      </c>
      <c r="P268" s="53">
        <f>IF(OPMODE="CCM",SheetCCM!P268+SheetTL!P268,SheetDCM!P268+SheetTL!P268)</f>
        <v>57.561834104380381</v>
      </c>
    </row>
    <row r="269" spans="14:16" x14ac:dyDescent="0.25">
      <c r="N269" s="47">
        <v>3890.451449942786</v>
      </c>
      <c r="O269" s="47">
        <f>IF(OPMODE="CCM",SheetCCM!O269+SheetTL!O269,SheetDCM!O269+SheetTL!O269)</f>
        <v>2.3874561095538169</v>
      </c>
      <c r="P269" s="53">
        <f>IF(OPMODE="CCM",SheetCCM!P269+SheetTL!P269,SheetDCM!P269+SheetTL!P269)</f>
        <v>57.83877458069945</v>
      </c>
    </row>
    <row r="270" spans="14:16" x14ac:dyDescent="0.25">
      <c r="N270" s="47">
        <v>3981.071705534951</v>
      </c>
      <c r="O270" s="47">
        <f>IF(OPMODE="CCM",SheetCCM!O270+SheetTL!O270,SheetDCM!O270+SheetTL!O270)</f>
        <v>2.1663660409434158</v>
      </c>
      <c r="P270" s="53">
        <f>IF(OPMODE="CCM",SheetCCM!P270+SheetTL!P270,SheetDCM!P270+SheetTL!P270)</f>
        <v>58.103432032486069</v>
      </c>
    </row>
    <row r="271" spans="14:16" x14ac:dyDescent="0.25">
      <c r="N271" s="47">
        <v>4073.8027780411048</v>
      </c>
      <c r="O271" s="47">
        <f>IF(OPMODE="CCM",SheetCCM!O271+SheetTL!O271,SheetDCM!O271+SheetTL!O271)</f>
        <v>1.9473329445801753</v>
      </c>
      <c r="P271" s="53">
        <f>IF(OPMODE="CCM",SheetCCM!P271+SheetTL!P271,SheetDCM!P271+SheetTL!P271)</f>
        <v>58.355516648704992</v>
      </c>
    </row>
    <row r="272" spans="14:16" x14ac:dyDescent="0.25">
      <c r="N272" s="47">
        <v>4168.693834703331</v>
      </c>
      <c r="O272" s="47">
        <f>IF(OPMODE="CCM",SheetCCM!O272+SheetTL!O272,SheetDCM!O272+SheetTL!O272)</f>
        <v>1.7303392401095223</v>
      </c>
      <c r="P272" s="53">
        <f>IF(OPMODE="CCM",SheetCCM!P272+SheetTL!P272,SheetDCM!P272+SheetTL!P272)</f>
        <v>58.5947426488991</v>
      </c>
    </row>
    <row r="273" spans="14:16" x14ac:dyDescent="0.25">
      <c r="N273" s="47">
        <v>4265.7951880159035</v>
      </c>
      <c r="O273" s="47">
        <f>IF(OPMODE="CCM",SheetCCM!O273+SheetTL!O273,SheetDCM!O273+SheetTL!O273)</f>
        <v>1.5153680381403767</v>
      </c>
      <c r="P273" s="53">
        <f>IF(OPMODE="CCM",SheetCCM!P273+SheetTL!P273,SheetDCM!P273+SheetTL!P273)</f>
        <v>58.820827823818249</v>
      </c>
    </row>
    <row r="274" spans="14:16" x14ac:dyDescent="0.25">
      <c r="N274" s="47">
        <v>4365.158322401634</v>
      </c>
      <c r="O274" s="47">
        <f>IF(OPMODE="CCM",SheetCCM!O274+SheetTL!O274,SheetDCM!O274+SheetTL!O274)</f>
        <v>1.3024031851484494</v>
      </c>
      <c r="P274" s="53">
        <f>IF(OPMODE="CCM",SheetCCM!P274+SheetTL!P274,SheetDCM!P274+SheetTL!P274)</f>
        <v>59.033493075433753</v>
      </c>
    </row>
    <row r="275" spans="14:16" x14ac:dyDescent="0.25">
      <c r="N275" s="47">
        <v>4466.8359215096052</v>
      </c>
      <c r="O275" s="47">
        <f>IF(OPMODE="CCM",SheetCCM!O275+SheetTL!O275,SheetDCM!O275+SheetTL!O275)</f>
        <v>1.0914293017275902</v>
      </c>
      <c r="P275" s="53">
        <f>IF(OPMODE="CCM",SheetCCM!P275+SheetTL!P275,SheetDCM!P275+SheetTL!P275)</f>
        <v>59.232461960986384</v>
      </c>
    </row>
    <row r="276" spans="14:16" x14ac:dyDescent="0.25">
      <c r="N276" s="47">
        <v>4570.8818961487232</v>
      </c>
      <c r="O276" s="47">
        <f>IF(OPMODE="CCM",SheetCCM!O276+SheetTL!O276,SheetDCM!O276+SheetTL!O276)</f>
        <v>0.88243181430916451</v>
      </c>
      <c r="P276" s="53">
        <f>IF(OPMODE="CCM",SheetCCM!P276+SheetTL!P276,SheetDCM!P276+SheetTL!P276)</f>
        <v>59.417460245639887</v>
      </c>
    </row>
    <row r="277" spans="14:16" x14ac:dyDescent="0.25">
      <c r="N277" s="47">
        <v>4677.3514128719544</v>
      </c>
      <c r="O277" s="47">
        <f>IF(OPMODE="CCM",SheetCCM!O277+SheetTL!O277,SheetDCM!O277+SheetTL!O277)</f>
        <v>0.67539698052261343</v>
      </c>
      <c r="P277" s="53">
        <f>IF(OPMODE="CCM",SheetCCM!P277+SheetTL!P277,SheetDCM!P277+SheetTL!P277)</f>
        <v>59.588215468209015</v>
      </c>
    </row>
    <row r="278" spans="14:16" x14ac:dyDescent="0.25">
      <c r="N278" s="47">
        <v>4786.3009232263539</v>
      </c>
      <c r="O278" s="47">
        <f>IF(OPMODE="CCM",SheetCCM!O278+SheetTL!O278,SheetDCM!O278+SheetTL!O278)</f>
        <v>0.47031190842323412</v>
      </c>
      <c r="P278" s="53">
        <f>IF(OPMODE="CCM",SheetCCM!P278+SheetTL!P278,SheetDCM!P278+SheetTL!P278)</f>
        <v>59.74445652430164</v>
      </c>
    </row>
    <row r="279" spans="14:16" x14ac:dyDescent="0.25">
      <c r="N279" s="47">
        <v>4897.7881936844324</v>
      </c>
      <c r="O279" s="47">
        <f>IF(OPMODE="CCM",SheetCCM!O279+SheetTL!O279,SheetDCM!O279+SheetTL!O279)</f>
        <v>0.26716456986330073</v>
      </c>
      <c r="P279" s="53">
        <f>IF(OPMODE="CCM",SheetCCM!P279+SheetTL!P279,SheetDCM!P279+SheetTL!P279)</f>
        <v>59.885913271057191</v>
      </c>
    </row>
    <row r="280" spans="14:16" x14ac:dyDescent="0.25">
      <c r="N280" s="47">
        <v>5011.8723362726905</v>
      </c>
      <c r="O280" s="47">
        <f>IF(OPMODE="CCM",SheetCCM!O280+SheetTL!O280,SheetDCM!O280+SheetTL!O280)</f>
        <v>6.5943808331891063E-2</v>
      </c>
      <c r="P280" s="53">
        <f>IF(OPMODE="CCM",SheetCCM!P280+SheetTL!P280,SheetDCM!P280+SheetTL!P280)</f>
        <v>60.012316157478494</v>
      </c>
    </row>
    <row r="281" spans="14:16" x14ac:dyDescent="0.25">
      <c r="N281" s="47">
        <v>5128.6138399136153</v>
      </c>
      <c r="O281" s="47">
        <f>IF(OPMODE="CCM",SheetCCM!O281+SheetTL!O281,SheetDCM!O281+SheetTL!O281)</f>
        <v>-0.13336065836458388</v>
      </c>
      <c r="P281" s="53">
        <f>IF(OPMODE="CCM",SheetCCM!P281+SheetTL!P281,SheetDCM!P281+SheetTL!P281)</f>
        <v>60.123395884144571</v>
      </c>
    </row>
    <row r="282" spans="14:16" x14ac:dyDescent="0.25">
      <c r="N282" s="47">
        <v>5248.0746024976916</v>
      </c>
      <c r="O282" s="47">
        <f>IF(OPMODE="CCM",SheetCCM!O282+SheetTL!O282,SheetDCM!O282+SheetTL!O282)</f>
        <v>-0.33075824016410138</v>
      </c>
      <c r="P282" s="53">
        <f>IF(OPMODE="CCM",SheetCCM!P282+SheetTL!P282,SheetDCM!P282+SheetTL!P282)</f>
        <v>60.218883095848227</v>
      </c>
    </row>
    <row r="283" spans="14:16" x14ac:dyDescent="0.25">
      <c r="N283" s="47">
        <v>5370.3179637024932</v>
      </c>
      <c r="O283" s="47">
        <f>IF(OPMODE="CCM",SheetCCM!O283+SheetTL!O283,SheetDCM!O283+SheetTL!O283)</f>
        <v>-0.52625748109343462</v>
      </c>
      <c r="P283" s="53">
        <f>IF(OPMODE="CCM",SheetCCM!P283+SheetTL!P283,SheetDCM!P283+SheetTL!P283)</f>
        <v>60.298508110434213</v>
      </c>
    </row>
    <row r="284" spans="14:16" x14ac:dyDescent="0.25">
      <c r="N284" s="47">
        <v>5495.4087385762095</v>
      </c>
      <c r="O284" s="47">
        <f>IF(OPMODE="CCM",SheetCCM!O284+SheetTL!O284,SheetDCM!O284+SheetTL!O284)</f>
        <v>-0.71986606939578124</v>
      </c>
      <c r="P284" s="53">
        <f>IF(OPMODE="CCM",SheetCCM!P284+SheetTL!P284,SheetDCM!P284+SheetTL!P284)</f>
        <v>60.362000686811825</v>
      </c>
    </row>
    <row r="285" spans="14:16" x14ac:dyDescent="0.25">
      <c r="N285" s="47">
        <v>5623.4132519034529</v>
      </c>
      <c r="O285" s="47">
        <f>IF(OPMODE="CCM",SheetCCM!O285+SheetTL!O285,SheetDCM!O285+SheetTL!O285)</f>
        <v>-0.91159085090537673</v>
      </c>
      <c r="P285" s="53">
        <f>IF(OPMODE="CCM",SheetCCM!P285+SheetTL!P285,SheetDCM!P285+SheetTL!P285)</f>
        <v>60.409089834783884</v>
      </c>
    </row>
    <row r="286" spans="14:16" x14ac:dyDescent="0.25">
      <c r="N286" s="47">
        <v>5754.3993733715297</v>
      </c>
      <c r="O286" s="47">
        <f>IF(OPMODE="CCM",SheetCCM!O286+SheetTL!O286,SheetDCM!O286+SheetTL!O286)</f>
        <v>-1.1014378450990101</v>
      </c>
      <c r="P286" s="53">
        <f>IF(OPMODE="CCM",SheetCCM!P286+SheetTL!P286,SheetDCM!P286+SheetTL!P286)</f>
        <v>60.439503668968641</v>
      </c>
    </row>
    <row r="287" spans="14:16" x14ac:dyDescent="0.25">
      <c r="N287" s="47">
        <v>5888.43655355585</v>
      </c>
      <c r="O287" s="47">
        <f>IF(OPMODE="CCM",SheetCCM!O287+SheetTL!O287,SheetDCM!O287+SheetTL!O287)</f>
        <v>-1.2894122632248326</v>
      </c>
      <c r="P287" s="53">
        <f>IF(OPMODE="CCM",SheetCCM!P287+SheetTL!P287,SheetDCM!P287+SheetTL!P287)</f>
        <v>60.452969308694747</v>
      </c>
    </row>
    <row r="288" spans="14:16" x14ac:dyDescent="0.25">
      <c r="N288" s="47">
        <v>6025.595860743535</v>
      </c>
      <c r="O288" s="47">
        <f>IF(OPMODE="CCM",SheetCCM!O288+SheetTL!O288,SheetDCM!O288+SheetTL!O288)</f>
        <v>-1.4755185278837004</v>
      </c>
      <c r="P288" s="53">
        <f>IF(OPMODE="CCM",SheetCCM!P288+SheetTL!P288,SheetDCM!P288+SheetTL!P288)</f>
        <v>60.44921282531709</v>
      </c>
    </row>
    <row r="289" spans="14:16" x14ac:dyDescent="0.25">
      <c r="N289" s="47">
        <v>6165.9500186147779</v>
      </c>
      <c r="O289" s="47">
        <f>IF(OPMODE="CCM",SheetCCM!O289+SheetTL!O289,SheetDCM!O289+SheetTL!O289)</f>
        <v>-1.6597602934176585</v>
      </c>
      <c r="P289" s="53">
        <f>IF(OPMODE="CCM",SheetCCM!P289+SheetTL!P289,SheetDCM!P289+SheetTL!P289)</f>
        <v>60.427959237936918</v>
      </c>
    </row>
    <row r="290" spans="14:16" x14ac:dyDescent="0.25">
      <c r="N290" s="47">
        <v>6309.5734448018875</v>
      </c>
      <c r="O290" s="47">
        <f>IF(OPMODE="CCM",SheetCCM!O290+SheetTL!O290,SheetDCM!O290+SheetTL!O290)</f>
        <v>-1.8421404664456844</v>
      </c>
      <c r="P290" s="53">
        <f>IF(OPMODE="CCM",SheetCCM!P290+SheetTL!P290,SheetDCM!P290+SheetTL!P290)</f>
        <v>60.388932558014176</v>
      </c>
    </row>
    <row r="291" spans="14:16" x14ac:dyDescent="0.25">
      <c r="N291" s="47">
        <v>6456.5422903465087</v>
      </c>
      <c r="O291" s="47">
        <f>IF(OPMODE="CCM",SheetCCM!O291+SheetTL!O291,SheetDCM!O291+SheetTL!O291)</f>
        <v>-2.0226612258783199</v>
      </c>
      <c r="P291" s="53">
        <f>IF(OPMODE="CCM",SheetCCM!P291+SheetTL!P291,SheetDCM!P291+SheetTL!P291)</f>
        <v>60.331855882830055</v>
      </c>
    </row>
    <row r="292" spans="14:16" x14ac:dyDescent="0.25">
      <c r="N292" s="47">
        <v>6606.9344800759118</v>
      </c>
      <c r="O292" s="47">
        <f>IF(OPMODE="CCM",SheetCCM!O292+SheetTL!O292,SheetDCM!O292+SheetTL!O292)</f>
        <v>-2.2013240417412696</v>
      </c>
      <c r="P292" s="53">
        <f>IF(OPMODE="CCM",SheetCCM!P292+SheetTL!P292,SheetDCM!P292+SheetTL!P292)</f>
        <v>60.256451537200576</v>
      </c>
    </row>
    <row r="293" spans="14:16" x14ac:dyDescent="0.25">
      <c r="N293" s="47">
        <v>6760.8297539197674</v>
      </c>
      <c r="O293" s="47">
        <f>IF(OPMODE="CCM",SheetCCM!O293+SheetTL!O293,SheetDCM!O293+SheetTL!O293)</f>
        <v>-2.3781296921439647</v>
      </c>
      <c r="P293" s="53">
        <f>IF(OPMODE="CCM",SheetCCM!P293+SheetTL!P293,SheetDCM!P293+SheetTL!P293)</f>
        <v>60.162441262257545</v>
      </c>
    </row>
    <row r="294" spans="14:16" x14ac:dyDescent="0.25">
      <c r="N294" s="47">
        <v>6918.3097091893123</v>
      </c>
      <c r="O294" s="47">
        <f>IF(OPMODE="CCM",SheetCCM!O294+SheetTL!O294,SheetDCM!O294+SheetTL!O294)</f>
        <v>-2.5530782777436229</v>
      </c>
      <c r="P294" s="53">
        <f>IF(OPMODE="CCM",SheetCCM!P294+SheetTL!P294,SheetDCM!P294+SheetTL!P294)</f>
        <v>60.049546449505627</v>
      </c>
    </row>
    <row r="295" spans="14:16" x14ac:dyDescent="0.25">
      <c r="N295" s="47">
        <v>7079.4578438413255</v>
      </c>
      <c r="O295" s="47">
        <f>IF(OPMODE="CCM",SheetCCM!O295+SheetTL!O295,SheetDCM!O295+SheetTL!O295)</f>
        <v>-2.7261692330778615</v>
      </c>
      <c r="P295" s="53">
        <f>IF(OPMODE="CCM",SheetCCM!P295+SheetTL!P295,SheetDCM!P295+SheetTL!P295)</f>
        <v>59.917488417735981</v>
      </c>
    </row>
    <row r="296" spans="14:16" x14ac:dyDescent="0.25">
      <c r="N296" s="47">
        <v>7244.3596007498436</v>
      </c>
      <c r="O296" s="47">
        <f>IF(OPMODE="CCM",SheetCCM!O296+SheetTL!O296,SheetDCM!O296+SheetTL!O296)</f>
        <v>-2.8974013341718567</v>
      </c>
      <c r="P296" s="53">
        <f>IF(OPMODE="CCM",SheetCCM!P296+SheetTL!P296,SheetDCM!P296+SheetTL!P296)</f>
        <v>59.765988729737629</v>
      </c>
    </row>
    <row r="297" spans="14:16" x14ac:dyDescent="0.25">
      <c r="N297" s="47">
        <v>7413.1024130091182</v>
      </c>
      <c r="O297" s="47">
        <f>IF(OPMODE="CCM",SheetCCM!O297+SheetTL!O297,SheetDCM!O297+SheetTL!O297)</f>
        <v>-3.0667727018671869</v>
      </c>
      <c r="P297" s="53">
        <f>IF(OPMODE="CCM",SheetCCM!P297+SheetTL!P297,SheetDCM!P297+SheetTL!P297)</f>
        <v>59.594769545097478</v>
      </c>
    </row>
    <row r="298" spans="14:16" x14ac:dyDescent="0.25">
      <c r="N298" s="47">
        <v>7585.7757502917784</v>
      </c>
      <c r="O298" s="47">
        <f>IF(OPMODE="CCM",SheetCCM!O298+SheetTL!O298,SheetDCM!O298+SheetTL!O298)</f>
        <v>-3.2342808003720336</v>
      </c>
      <c r="P298" s="53">
        <f>IF(OPMODE="CCM",SheetCCM!P298+SheetTL!P298,SheetDCM!P298+SheetTL!P298)</f>
        <v>59.403554004729699</v>
      </c>
    </row>
    <row r="299" spans="14:16" x14ac:dyDescent="0.25">
      <c r="N299" s="47">
        <v>7762.4711662868567</v>
      </c>
      <c r="O299" s="47">
        <f>IF(OPMODE="CCM",SheetCCM!O299+SheetTL!O299,SheetDCM!O299+SheetTL!O299)</f>
        <v>-3.3999224305938114</v>
      </c>
      <c r="P299" s="53">
        <f>IF(OPMODE="CCM",SheetCCM!P299+SheetTL!P299,SheetDCM!P299+SheetTL!P299)</f>
        <v>59.192066642129745</v>
      </c>
    </row>
    <row r="300" spans="14:16" x14ac:dyDescent="0.25">
      <c r="N300" s="47">
        <v>7943.2823472427517</v>
      </c>
      <c r="O300" s="47">
        <f>IF(OPMODE="CCM",SheetCCM!O300+SheetTL!O300,SheetDCM!O300+SheetTL!O300)</f>
        <v>-3.5636937178873254</v>
      </c>
      <c r="P300" s="53">
        <f>IF(OPMODE="CCM",SheetCCM!P300+SheetTL!P300,SheetDCM!P300+SheetTL!P300)</f>
        <v>58.960033815716585</v>
      </c>
    </row>
    <row r="301" spans="14:16" x14ac:dyDescent="0.25">
      <c r="N301" s="47">
        <v>8128.3051616409257</v>
      </c>
      <c r="O301" s="47">
        <f>IF(OPMODE="CCM",SheetCCM!O301+SheetTL!O301,SheetDCM!O301+SheetTL!O301)</f>
        <v>-3.7255900939329543</v>
      </c>
      <c r="P301" s="53">
        <f>IF(OPMODE="CCM",SheetCCM!P301+SheetTL!P301,SheetDCM!P301+SheetTL!P301)</f>
        <v>58.707184156014222</v>
      </c>
    </row>
    <row r="302" spans="14:16" x14ac:dyDescent="0.25">
      <c r="N302" s="47">
        <v>8317.6377110266421</v>
      </c>
      <c r="O302" s="47">
        <f>IF(OPMODE="CCM",SheetCCM!O302+SheetTL!O302,SheetDCM!O302+SheetTL!O302)</f>
        <v>-3.8856062725501985</v>
      </c>
      <c r="P302" s="53">
        <f>IF(OPMODE="CCM",SheetCCM!P302+SheetTL!P302,SheetDCM!P302+SheetTL!P302)</f>
        <v>58.433249020842624</v>
      </c>
    </row>
    <row r="303" spans="14:16" x14ac:dyDescent="0.25">
      <c r="N303" s="47">
        <v>8511.3803820236935</v>
      </c>
      <c r="O303" s="47">
        <f>IF(OPMODE="CCM",SheetCCM!O303+SheetTL!O303,SheetDCM!O303+SheetTL!O303)</f>
        <v>-4.0437362193510964</v>
      </c>
      <c r="P303" s="53">
        <f>IF(OPMODE="CCM",SheetCCM!P303+SheetTL!P303,SheetDCM!P303+SheetTL!P303)</f>
        <v>58.137962951140864</v>
      </c>
    </row>
    <row r="304" spans="14:16" x14ac:dyDescent="0.25">
      <c r="N304" s="47">
        <v>8709.6358995607334</v>
      </c>
      <c r="O304" s="47">
        <f>IF(OPMODE="CCM",SheetCCM!O304+SheetTL!O304,SheetDCM!O304+SheetTL!O304)</f>
        <v>-4.199973115245065</v>
      </c>
      <c r="P304" s="53">
        <f>IF(OPMODE="CCM",SheetCCM!P304+SheetTL!P304,SheetDCM!P304+SheetTL!P304)</f>
        <v>57.821064119542896</v>
      </c>
    </row>
    <row r="305" spans="14:16" x14ac:dyDescent="0.25">
      <c r="N305" s="47">
        <v>8912.5093813373787</v>
      </c>
      <c r="O305" s="47">
        <f>IF(OPMODE="CCM",SheetCCM!O305+SheetTL!O305,SheetDCM!O305+SheetTL!O305)</f>
        <v>-4.3543093139203712</v>
      </c>
      <c r="P305" s="53">
        <f>IF(OPMODE="CCM",SheetCCM!P305+SheetTL!P305,SheetDCM!P305+SheetTL!P305)</f>
        <v>57.482294763376473</v>
      </c>
    </row>
    <row r="306" spans="14:16" x14ac:dyDescent="0.25">
      <c r="N306" s="47">
        <v>9120.1083935590177</v>
      </c>
      <c r="O306" s="47">
        <f>IF(OPMODE="CCM",SheetCCM!O306+SheetTL!O306,SheetDCM!O306+SheetTL!O306)</f>
        <v>-4.5067362935460231</v>
      </c>
      <c r="P306" s="53">
        <f>IF(OPMODE="CCM",SheetCCM!P306+SheetTL!P306,SheetDCM!P306+SheetTL!P306)</f>
        <v>57.12140159335847</v>
      </c>
    </row>
    <row r="307" spans="14:16" x14ac:dyDescent="0.25">
      <c r="N307" s="47">
        <v>9332.5430079698308</v>
      </c>
      <c r="O307" s="47">
        <f>IF(OPMODE="CCM",SheetCCM!O307+SheetTL!O307,SheetDCM!O307+SheetTL!O307)</f>
        <v>-4.6572446030609882</v>
      </c>
      <c r="P307" s="53">
        <f>IF(OPMODE="CCM",SheetCCM!P307+SheetTL!P307,SheetDCM!P307+SheetTL!P307)</f>
        <v>56.738136168927738</v>
      </c>
    </row>
    <row r="308" spans="14:16" x14ac:dyDescent="0.25">
      <c r="N308" s="47">
        <v>9549.9258602142745</v>
      </c>
      <c r="O308" s="47">
        <f>IF(OPMODE="CCM",SheetCCM!O308+SheetTL!O308,SheetDCM!O308+SheetTL!O308)</f>
        <v>-4.8058238035423066</v>
      </c>
      <c r="P308" s="53">
        <f>IF(OPMODE="CCM",SheetCCM!P308+SheetTL!P308,SheetDCM!P308+SheetTL!P308)</f>
        <v>56.332255230886943</v>
      </c>
    </row>
    <row r="309" spans="14:16" x14ac:dyDescent="0.25">
      <c r="N309" s="47">
        <v>9772.3722095580197</v>
      </c>
      <c r="O309" s="47">
        <f>IF(OPMODE="CCM",SheetCCM!O309+SheetTL!O309,SheetDCM!O309+SheetTL!O309)</f>
        <v>-4.9524624052696566</v>
      </c>
      <c r="P309" s="53">
        <f>IF(OPMODE="CCM",SheetCCM!P309+SheetTL!P309,SheetDCM!P309+SheetTL!P309)</f>
        <v>55.903520981823391</v>
      </c>
    </row>
    <row r="310" spans="14:16" x14ac:dyDescent="0.25">
      <c r="N310" s="47">
        <v>10000</v>
      </c>
      <c r="O310" s="47">
        <f>IF(OPMODE="CCM",SheetCCM!O310+SheetTL!O310,SheetDCM!O310+SheetTL!O310)</f>
        <v>-5.0971478012281537</v>
      </c>
      <c r="P310" s="53">
        <f>IF(OPMODE="CCM",SheetCCM!P310+SheetTL!P310,SheetDCM!P310+SheetTL!P310)</f>
        <v>55.451701304643436</v>
      </c>
    </row>
    <row r="311" spans="14:16" x14ac:dyDescent="0.25">
      <c r="N311" s="47">
        <v>10232.929922807542</v>
      </c>
      <c r="O311" s="47">
        <f>IF(OPMODE="CCM",SheetCCM!O311+SheetTL!O311,SheetDCM!O311+SheetTL!O311)</f>
        <v>-5.2398661979130665</v>
      </c>
      <c r="P311" s="53">
        <f>IF(OPMODE="CCM",SheetCCM!P311+SheetTL!P311,SheetDCM!P311+SheetTL!P311)</f>
        <v>54.976569909486628</v>
      </c>
    </row>
    <row r="312" spans="14:16" x14ac:dyDescent="0.25">
      <c r="N312" s="47">
        <v>10471.285480508994</v>
      </c>
      <c r="O312" s="47">
        <f>IF(OPMODE="CCM",SheetCCM!O312+SheetTL!O312,SheetDCM!O312+SheetTL!O312)</f>
        <v>-5.3806025444179433</v>
      </c>
      <c r="P312" s="53">
        <f>IF(OPMODE="CCM",SheetCCM!P312+SheetTL!P312,SheetDCM!P312+SheetTL!P312)</f>
        <v>54.477906399277146</v>
      </c>
    </row>
    <row r="313" spans="14:16" x14ac:dyDescent="0.25">
      <c r="N313" s="47">
        <v>10715.193052376062</v>
      </c>
      <c r="O313" s="47">
        <f>IF(OPMODE="CCM",SheetCCM!O313+SheetTL!O313,SheetDCM!O313+SheetTL!O313)</f>
        <v>-5.519340460897741</v>
      </c>
      <c r="P313" s="53">
        <f>IF(OPMODE="CCM",SheetCCM!P313+SheetTL!P313,SheetDCM!P313+SheetTL!P313)</f>
        <v>53.955496244225955</v>
      </c>
    </row>
    <row r="314" spans="14:16" x14ac:dyDescent="0.25">
      <c r="N314" s="47">
        <v>10964.781961431847</v>
      </c>
      <c r="O314" s="47">
        <f>IF(OPMODE="CCM",SheetCCM!O314+SheetTL!O314,SheetDCM!O314+SheetTL!O314)</f>
        <v>-5.6560621676041158</v>
      </c>
      <c r="P314" s="53">
        <f>IF(OPMODE="CCM",SheetCCM!P314+SheetTL!P314,SheetDCM!P314+SheetTL!P314)</f>
        <v>53.409130655692437</v>
      </c>
    </row>
    <row r="315" spans="14:16" x14ac:dyDescent="0.25">
      <c r="N315" s="47">
        <v>11220.184543019632</v>
      </c>
      <c r="O315" s="47">
        <f>IF(OPMODE="CCM",SheetCCM!O315+SheetTL!O315,SheetDCM!O315+SheetTL!O315)</f>
        <v>-5.7907484157848543</v>
      </c>
      <c r="P315" s="53">
        <f>IF(OPMODE="CCM",SheetCCM!P315+SheetTL!P315,SheetDCM!P315+SheetTL!P315)</f>
        <v>52.838606349965914</v>
      </c>
    </row>
    <row r="316" spans="14:16" x14ac:dyDescent="0.25">
      <c r="N316" s="47">
        <v>11481.536214968821</v>
      </c>
      <c r="O316" s="47">
        <f>IF(OPMODE="CCM",SheetCCM!O316+SheetTL!O316,SheetDCM!O316+SheetTL!O316)</f>
        <v>-5.9233784218267047</v>
      </c>
      <c r="P316" s="53">
        <f>IF(OPMODE="CCM",SheetCCM!P316+SheetTL!P316,SheetDCM!P316+SheetTL!P316)</f>
        <v>52.243725192699415</v>
      </c>
    </row>
    <row r="317" spans="14:16" x14ac:dyDescent="0.25">
      <c r="N317" s="47">
        <v>11748.975549395289</v>
      </c>
      <c r="O317" s="47">
        <f>IF(OPMODE="CCM",SheetCCM!O317+SheetTL!O317,SheetDCM!O317+SheetTL!O317)</f>
        <v>-6.0539298060981324</v>
      </c>
      <c r="P317" s="53">
        <f>IF(OPMODE="CCM",SheetCCM!P317+SheetTL!P317,SheetDCM!P317+SheetTL!P317)</f>
        <v>51.624293714932762</v>
      </c>
    </row>
    <row r="318" spans="14:16" x14ac:dyDescent="0.25">
      <c r="N318" s="47">
        <v>12022.64434617412</v>
      </c>
      <c r="O318" s="47">
        <f>IF(OPMODE="CCM",SheetCCM!O318+SheetTL!O318,SheetDCM!O318+SheetTL!O318)</f>
        <v>-6.1823785380167067</v>
      </c>
      <c r="P318" s="53">
        <f>IF(OPMODE="CCM",SheetCCM!P318+SheetTL!P318,SheetDCM!P318+SheetTL!P318)</f>
        <v>50.980122491849443</v>
      </c>
    </row>
    <row r="319" spans="14:16" x14ac:dyDescent="0.25">
      <c r="N319" s="47">
        <v>12302.687708123807</v>
      </c>
      <c r="O319" s="47">
        <f>IF(OPMODE="CCM",SheetCCM!O319+SheetTL!O319,SheetDCM!O319+SheetTL!O319)</f>
        <v>-6.3086988889260276</v>
      </c>
      <c r="P319" s="53">
        <f>IF(OPMODE="CCM",SheetCCM!P319+SheetTL!P319,SheetDCM!P319+SheetTL!P319)</f>
        <v>50.311025375625661</v>
      </c>
    </row>
    <row r="320" spans="14:16" x14ac:dyDescent="0.25">
      <c r="N320" s="47">
        <v>12589.254117941662</v>
      </c>
      <c r="O320" s="47">
        <f>IF(OPMODE="CCM",SheetCCM!O320+SheetTL!O320,SheetDCM!O320+SheetTL!O320)</f>
        <v>-6.4328633944189235</v>
      </c>
      <c r="P320" s="53">
        <f>IF(OPMODE="CCM",SheetCCM!P320+SheetTL!P320,SheetDCM!P320+SheetTL!P320)</f>
        <v>49.616818573922444</v>
      </c>
    </row>
    <row r="321" spans="14:16" x14ac:dyDescent="0.25">
      <c r="N321" s="47">
        <v>12882.495516931327</v>
      </c>
      <c r="O321" s="47">
        <f>IF(OPMODE="CCM",SheetCCM!O321+SheetTL!O321,SheetDCM!O321+SheetTL!O321)</f>
        <v>-6.5548428277911377</v>
      </c>
      <c r="P321" s="53">
        <f>IF(OPMODE="CCM",SheetCCM!P321+SheetTL!P321,SheetDCM!P321+SheetTL!P321)</f>
        <v>48.897319565749115</v>
      </c>
    </row>
    <row r="322" spans="14:16" x14ac:dyDescent="0.25">
      <c r="N322" s="47">
        <v>13182.567385564056</v>
      </c>
      <c r="O322" s="47">
        <f>IF(OPMODE="CCM",SheetCCM!O322+SheetTL!O322,SheetDCM!O322+SheetTL!O322)</f>
        <v>-6.6746061863536319</v>
      </c>
      <c r="P322" s="53">
        <f>IF(OPMODE="CCM",SheetCCM!P322+SheetTL!P322,SheetDCM!P322+SheetTL!P322)</f>
        <v>48.152345846560294</v>
      </c>
    </row>
    <row r="323" spans="14:16" x14ac:dyDescent="0.25">
      <c r="N323" s="47">
        <v>13489.628825916521</v>
      </c>
      <c r="O323" s="47">
        <f>IF(OPMODE="CCM",SheetCCM!O323+SheetTL!O323,SheetDCM!O323+SheetTL!O323)</f>
        <v>-6.7921206923756507</v>
      </c>
      <c r="P323" s="53">
        <f>IF(OPMODE="CCM",SheetCCM!P323+SheetTL!P323,SheetDCM!P323+SheetTL!P323)</f>
        <v>47.38171349454494</v>
      </c>
    </row>
    <row r="324" spans="14:16" x14ac:dyDescent="0.25">
      <c r="N324" s="47">
        <v>13803.842646028832</v>
      </c>
      <c r="O324" s="47">
        <f>IF(OPMODE="CCM",SheetCCM!O324+SheetTL!O324,SheetDCM!O324+SheetTL!O324)</f>
        <v>-6.9073518104794331</v>
      </c>
      <c r="P324" s="53">
        <f>IF(OPMODE="CCM",SheetCCM!P324+SheetTL!P324,SheetDCM!P324+SheetTL!P324)</f>
        <v>46.585235550106944</v>
      </c>
    </row>
    <row r="325" spans="14:16" x14ac:dyDescent="0.25">
      <c r="N325" s="47">
        <v>14125.375446227525</v>
      </c>
      <c r="O325" s="47">
        <f>IF(OPMODE="CCM",SheetCCM!O325+SheetTL!O325,SheetDCM!O325+SheetTL!O325)</f>
        <v>-7.0202632833641907</v>
      </c>
      <c r="P325" s="53">
        <f>IF(OPMODE="CCM",SheetCCM!P325+SheetTL!P325,SheetDCM!P325+SheetTL!P325)</f>
        <v>45.762720200524456</v>
      </c>
    </row>
    <row r="326" spans="14:16" x14ac:dyDescent="0.25">
      <c r="N326" s="47">
        <v>14454.397707459255</v>
      </c>
      <c r="O326" s="47">
        <f>IF(OPMODE="CCM",SheetCCM!O326+SheetTL!O326,SheetDCM!O326+SheetTL!O326)</f>
        <v>-7.1308171878086064</v>
      </c>
      <c r="P326" s="53">
        <f>IF(OPMODE="CCM",SheetCCM!P326+SheetTL!P326,SheetDCM!P326+SheetTL!P326)</f>
        <v>44.913968761703757</v>
      </c>
    </row>
    <row r="327" spans="14:16" x14ac:dyDescent="0.25">
      <c r="N327" s="47">
        <v>14791.083881682052</v>
      </c>
      <c r="O327" s="47">
        <f>IF(OPMODE="CCM",SheetCCM!O327+SheetTL!O327,SheetDCM!O327+SheetTL!O327)</f>
        <v>-7.2389740129924398</v>
      </c>
      <c r="P327" s="53">
        <f>IF(OPMODE="CCM",SheetCCM!P327+SheetTL!P327,SheetDCM!P327+SheetTL!P327)</f>
        <v>44.038773448818375</v>
      </c>
    </row>
    <row r="328" spans="14:16" x14ac:dyDescent="0.25">
      <c r="N328" s="47">
        <v>15135.612484362058</v>
      </c>
      <c r="O328" s="47">
        <f>IF(OPMODE="CCM",SheetCCM!O328+SheetTL!O328,SheetDCM!O328+SheetTL!O328)</f>
        <v>-7.3446927632972354</v>
      </c>
      <c r="P328" s="53">
        <f>IF(OPMODE="CCM",SheetCCM!P328+SheetTL!P328,SheetDCM!P328+SheetTL!P328)</f>
        <v>43.136914927449297</v>
      </c>
    </row>
    <row r="329" spans="14:16" x14ac:dyDescent="0.25">
      <c r="N329" s="47">
        <v>15488.166189124788</v>
      </c>
      <c r="O329" s="47">
        <f>IF(OPMODE="CCM",SheetCCM!O329+SheetTL!O329,SheetDCM!O329+SheetTL!O329)</f>
        <v>-7.44793108790007</v>
      </c>
      <c r="P329" s="53">
        <f>IF(OPMODE="CCM",SheetCCM!P329+SheetTL!P329,SheetDCM!P329+SheetTL!P329)</f>
        <v>42.208159636632004</v>
      </c>
    </row>
    <row r="330" spans="14:16" x14ac:dyDescent="0.25">
      <c r="N330" s="47">
        <v>15848.931924611106</v>
      </c>
      <c r="O330" s="47">
        <f>IF(OPMODE="CCM",SheetCCM!O330+SheetTL!O330,SheetDCM!O330+SheetTL!O330)</f>
        <v>-7.5486454396730807</v>
      </c>
      <c r="P330" s="53">
        <f>IF(OPMODE="CCM",SheetCCM!P330+SheetTL!P330,SheetDCM!P330+SheetTL!P330)</f>
        <v>41.252256874986145</v>
      </c>
    </row>
    <row r="331" spans="14:16" x14ac:dyDescent="0.25">
      <c r="N331" s="47">
        <v>16218.100973589271</v>
      </c>
      <c r="O331" s="47">
        <f>IF(OPMODE="CCM",SheetCCM!O331+SheetTL!O331,SheetDCM!O331+SheetTL!O331)</f>
        <v>-7.6467912661531088</v>
      </c>
      <c r="P331" s="53">
        <f>IF(OPMODE="CCM",SheetCCM!P331+SheetTL!P331,SheetDCM!P331+SheetTL!P331)</f>
        <v>40.26893564088266</v>
      </c>
    </row>
    <row r="332" spans="14:16" x14ac:dyDescent="0.25">
      <c r="N332" s="47">
        <v>16595.869074375572</v>
      </c>
      <c r="O332" s="47">
        <f>IF(OPMODE="CCM",SheetCCM!O332+SheetTL!O332,SheetDCM!O332+SheetTL!O332)</f>
        <v>-7.7423232356624894</v>
      </c>
      <c r="P332" s="53">
        <f>IF(OPMODE="CCM",SheetCCM!P332+SheetTL!P332,SheetDCM!P332+SheetTL!P332)</f>
        <v>39.257901217422827</v>
      </c>
    </row>
    <row r="333" spans="14:16" x14ac:dyDescent="0.25">
      <c r="N333" s="47">
        <v>16982.436524617409</v>
      </c>
      <c r="O333" s="47">
        <f>IF(OPMODE="CCM",SheetCCM!O333+SheetTL!O333,SheetDCM!O333+SheetTL!O333)</f>
        <v>-7.8351955020538355</v>
      </c>
      <c r="P333" s="53">
        <f>IF(OPMODE="CCM",SheetCCM!P333+SheetTL!P333,SheetDCM!P333+SheetTL!P333)</f>
        <v>38.218831492909601</v>
      </c>
    </row>
    <row r="334" spans="14:16" x14ac:dyDescent="0.25">
      <c r="N334" s="47">
        <v>17378.008287493718</v>
      </c>
      <c r="O334" s="47">
        <f>IF(OPMODE="CCM",SheetCCM!O334+SheetTL!O334,SheetDCM!O334+SheetTL!O334)</f>
        <v>-7.9253620120327355</v>
      </c>
      <c r="P334" s="53">
        <f>IF(OPMODE="CCM",SheetCCM!P334+SheetTL!P334,SheetDCM!P334+SheetTL!P334)</f>
        <v>37.151373007545445</v>
      </c>
    </row>
    <row r="335" spans="14:16" x14ac:dyDescent="0.25">
      <c r="N335" s="47">
        <v>17782.794100389194</v>
      </c>
      <c r="O335" s="47">
        <f>IF(OPMODE="CCM",SheetCCM!O335+SheetTL!O335,SheetDCM!O335+SheetTL!O335)</f>
        <v>-8.0127768595944602</v>
      </c>
      <c r="P335" s="53">
        <f>IF(OPMODE="CCM",SheetCCM!P335+SheetTL!P335,SheetDCM!P335+SheetTL!P335)</f>
        <v>36.055136717358707</v>
      </c>
    </row>
    <row r="336" spans="14:16" x14ac:dyDescent="0.25">
      <c r="N336" s="47">
        <v>18197.008586099793</v>
      </c>
      <c r="O336" s="47">
        <f>IF(OPMODE="CCM",SheetCCM!O336+SheetTL!O336,SheetDCM!O336+SheetTL!O336)</f>
        <v>-8.0973946928107239</v>
      </c>
      <c r="P336" s="53">
        <f>IF(OPMODE="CCM",SheetCCM!P336+SheetTL!P336,SheetDCM!P336+SheetTL!P336)</f>
        <v>34.929693466946617</v>
      </c>
    </row>
    <row r="337" spans="14:16" x14ac:dyDescent="0.25">
      <c r="N337" s="47">
        <v>18620.871366628631</v>
      </c>
      <c r="O337" s="47">
        <f>IF(OPMODE="CCM",SheetCCM!O337+SheetTL!O337,SheetDCM!O337+SheetTL!O337)</f>
        <v>-8.1791711790337942</v>
      </c>
      <c r="P337" s="53">
        <f>IF(OPMODE="CCM",SheetCCM!P337+SheetTL!P337,SheetDCM!P337+SheetTL!P337)</f>
        <v>33.774569163631966</v>
      </c>
    </row>
    <row r="338" spans="14:16" x14ac:dyDescent="0.25">
      <c r="N338" s="47">
        <v>19054.607179632425</v>
      </c>
      <c r="O338" s="47">
        <f>IF(OPMODE="CCM",SheetCCM!O338+SheetTL!O338,SheetDCM!O338+SheetTL!O338)</f>
        <v>-8.2580635355654621</v>
      </c>
      <c r="P338" s="53">
        <f>IF(OPMODE="CCM",SheetCCM!P338+SheetTL!P338,SheetDCM!P338+SheetTL!P338)</f>
        <v>32.589239647222087</v>
      </c>
    </row>
    <row r="339" spans="14:16" x14ac:dyDescent="0.25">
      <c r="N339" s="47">
        <v>19498.445997580406</v>
      </c>
      <c r="O339" s="47">
        <f>IF(OPMODE="CCM",SheetCCM!O339+SheetTL!O339,SheetDCM!O339+SheetTL!O339)</f>
        <v>-8.334031133984201</v>
      </c>
      <c r="P339" s="53">
        <f>IF(OPMODE="CCM",SheetCCM!P339+SheetTL!P339,SheetDCM!P339+SheetTL!P339)</f>
        <v>31.373125251902692</v>
      </c>
    </row>
    <row r="340" spans="14:16" x14ac:dyDescent="0.25">
      <c r="N340" s="47">
        <v>19952.623149688745</v>
      </c>
      <c r="O340" s="47">
        <f>IF(OPMODE="CCM",SheetCCM!O340+SheetTL!O340,SheetDCM!O340+SheetTL!O340)</f>
        <v>-8.4070361876512649</v>
      </c>
      <c r="P340" s="53">
        <f>IF(OPMODE="CCM",SheetCCM!P340+SheetTL!P340,SheetDCM!P340+SheetTL!P340)</f>
        <v>30.125585060136913</v>
      </c>
    </row>
    <row r="341" spans="14:16" x14ac:dyDescent="0.25">
      <c r="N341" s="47">
        <v>20417.379446695239</v>
      </c>
      <c r="O341" s="47">
        <f>IF(OPMODE="CCM",SheetCCM!O341+SheetTL!O341,SheetDCM!O341+SheetTL!O341)</f>
        <v>-8.4770445334430597</v>
      </c>
      <c r="P341" s="53">
        <f>IF(OPMODE="CCM",SheetCCM!P341+SheetTL!P341,SheetDCM!P341+SheetTL!P341)</f>
        <v>28.845910853041616</v>
      </c>
    </row>
    <row r="342" spans="14:16" x14ac:dyDescent="0.25">
      <c r="N342" s="47">
        <v>20892.961308540333</v>
      </c>
      <c r="O342" s="47">
        <f>IF(OPMODE="CCM",SheetCCM!O342+SheetTL!O342,SheetDCM!O342+SheetTL!O342)</f>
        <v>-8.5440265204959545</v>
      </c>
      <c r="P342" s="53">
        <f>IF(OPMODE="CCM",SheetCCM!P342+SheetTL!P342,SheetDCM!P342+SheetTL!P342)</f>
        <v>27.533320767937596</v>
      </c>
    </row>
    <row r="343" spans="14:16" x14ac:dyDescent="0.25">
      <c r="N343" s="47">
        <v>21379.620895022261</v>
      </c>
      <c r="O343" s="47">
        <f>IF(OPMODE="CCM",SheetCCM!O343+SheetTL!O343,SheetDCM!O343+SheetTL!O343)</f>
        <v>-8.6079580207130419</v>
      </c>
      <c r="P343" s="53">
        <f>IF(OPMODE="CCM",SheetCCM!P343+SheetTL!P343,SheetDCM!P343+SheetTL!P343)</f>
        <v>26.186952682045742</v>
      </c>
    </row>
    <row r="344" spans="14:16" x14ac:dyDescent="0.25">
      <c r="N344" s="47">
        <v>21877.616239495459</v>
      </c>
      <c r="O344" s="47">
        <f>IF(OPMODE="CCM",SheetCCM!O344+SheetTL!O344,SheetDCM!O344+SheetTL!O344)</f>
        <v>-8.668821577974505</v>
      </c>
      <c r="P344" s="53">
        <f>IF(OPMODE="CCM",SheetCCM!P344+SheetTL!P344,SheetDCM!P344+SheetTL!P344)</f>
        <v>24.805857352153708</v>
      </c>
    </row>
    <row r="345" spans="14:16" x14ac:dyDescent="0.25">
      <c r="N345" s="47">
        <v>22387.211385683328</v>
      </c>
      <c r="O345" s="47">
        <f>IF(OPMODE="CCM",SheetCCM!O345+SheetTL!O345,SheetDCM!O345+SheetTL!O345)</f>
        <v>-8.7266077154119301</v>
      </c>
      <c r="P345" s="53">
        <f>IF(OPMODE="CCM",SheetCCM!P345+SheetTL!P345,SheetDCM!P345+SheetTL!P345)</f>
        <v>23.388991354159046</v>
      </c>
    </row>
    <row r="346" spans="14:16" x14ac:dyDescent="0.25">
      <c r="N346" s="47">
        <v>22908.676527677657</v>
      </c>
      <c r="O346" s="47">
        <f>IF(OPMODE="CCM",SheetCCM!O346+SheetTL!O346,SheetDCM!O346+SheetTL!O346)</f>
        <v>-8.7813164227339122</v>
      </c>
      <c r="P346" s="53">
        <f>IF(OPMODE="CCM",SheetCCM!P346+SheetTL!P346,SheetDCM!P346+SheetTL!P346)</f>
        <v>21.93520988447834</v>
      </c>
    </row>
    <row r="347" spans="14:16" x14ac:dyDescent="0.25">
      <c r="N347" s="47">
        <v>23442.288153199144</v>
      </c>
      <c r="O347" s="47">
        <f>IF(OPMODE="CCM",SheetCCM!O347+SheetTL!O347,SheetDCM!O347+SheetTL!O347)</f>
        <v>-8.8329588483905539</v>
      </c>
      <c r="P347" s="53">
        <f>IF(OPMODE="CCM",SheetCCM!P347+SheetTL!P347,SheetDCM!P347+SheetTL!P347)</f>
        <v>20.443259508340091</v>
      </c>
    </row>
    <row r="348" spans="14:16" x14ac:dyDescent="0.25">
      <c r="N348" s="47">
        <v>23988.329190194825</v>
      </c>
      <c r="O348" s="47">
        <f>IF(OPMODE="CCM",SheetCCM!O348+SheetTL!O348,SheetDCM!O348+SheetTL!O348)</f>
        <v>-8.8815592242723049</v>
      </c>
      <c r="P348" s="53">
        <f>IF(OPMODE="CCM",SheetCCM!P348+SheetTL!P348,SheetDCM!P348+SheetTL!P348)</f>
        <v>18.911770969063625</v>
      </c>
    </row>
    <row r="349" spans="14:16" x14ac:dyDescent="0.25">
      <c r="N349" s="47">
        <v>24547.089156850216</v>
      </c>
      <c r="O349" s="47">
        <f>IF(OPMODE="CCM",SheetCCM!O349+SheetTL!O349,SheetDCM!O349+SheetTL!O349)</f>
        <v>-8.9271570535519409</v>
      </c>
      <c r="P349" s="53">
        <f>IF(OPMODE="CCM",SheetCCM!P349+SheetTL!P349,SheetDCM!P349+SheetTL!P349)</f>
        <v>17.339252208866426</v>
      </c>
    </row>
    <row r="350" spans="14:16" x14ac:dyDescent="0.25">
      <c r="N350" s="47">
        <v>25118.864315095714</v>
      </c>
      <c r="O350" s="47">
        <f>IF(OPMODE="CCM",SheetCCM!O350+SheetTL!O350,SheetDCM!O350+SheetTL!O350)</f>
        <v>-8.9698095950396777</v>
      </c>
      <c r="P350" s="53">
        <f>IF(OPMODE="CCM",SheetCCM!P350+SheetTL!P350,SheetDCM!P350+SheetTL!P350)</f>
        <v>15.724081797037755</v>
      </c>
    </row>
    <row r="351" spans="14:16" x14ac:dyDescent="0.25">
      <c r="N351" s="47">
        <v>25703.957827688548</v>
      </c>
      <c r="O351" s="47">
        <f>IF(OPMODE="CCM",SheetCCM!O351+SheetTL!O351,SheetDCM!O351+SheetTL!O351)</f>
        <v>-9.0095946798027384</v>
      </c>
      <c r="P351" s="53">
        <f>IF(OPMODE="CCM",SheetCCM!P351+SheetTL!P351,SheetDCM!P351+SheetTL!P351)</f>
        <v>14.064503017142286</v>
      </c>
    </row>
    <row r="352" spans="14:16" x14ac:dyDescent="0.25">
      <c r="N352" s="47">
        <v>26302.67991895372</v>
      </c>
      <c r="O352" s="47">
        <f>IF(OPMODE="CCM",SheetCCM!O352+SheetTL!O352,SheetDCM!O352+SheetTL!O352)</f>
        <v>-9.0466138974776804</v>
      </c>
      <c r="P352" s="53">
        <f>IF(OPMODE="CCM",SheetCCM!P352+SheetTL!P352,SheetDCM!P352+SheetTL!P352)</f>
        <v>12.358618933095869</v>
      </c>
    </row>
    <row r="353" spans="14:16" x14ac:dyDescent="0.25">
      <c r="N353" s="47">
        <v>26915.348039269054</v>
      </c>
      <c r="O353" s="47">
        <f>IF(OPMODE="CCM",SheetCCM!O353+SheetTL!O353,SheetDCM!O353+SheetTL!O353)</f>
        <v>-9.0809961902283334</v>
      </c>
      <c r="P353" s="53">
        <f>IF(OPMODE="CCM",SheetCCM!P353+SheetTL!P353,SheetDCM!P353+SheetTL!P353)</f>
        <v>10.604388836361167</v>
      </c>
    </row>
    <row r="354" spans="14:16" x14ac:dyDescent="0.25">
      <c r="N354" s="47">
        <v>27542.287033381555</v>
      </c>
      <c r="O354" s="47">
        <f>IF(OPMODE="CCM",SheetCCM!O354+SheetTL!O354,SheetDCM!O354+SheetTL!O354)</f>
        <v>-9.112901891069253</v>
      </c>
      <c r="P354" s="53">
        <f>IF(OPMODE="CCM",SheetCCM!P354+SheetTL!P354,SheetDCM!P354+SheetTL!P354)</f>
        <v>8.7996265749315228</v>
      </c>
    </row>
    <row r="355" spans="14:16" x14ac:dyDescent="0.25">
      <c r="N355" s="47">
        <v>28183.829312644426</v>
      </c>
      <c r="O355" s="47">
        <f>IF(OPMODE="CCM",SheetCCM!O355+SheetTL!O355,SheetDCM!O355+SheetTL!O355)</f>
        <v>-9.1425272394798895</v>
      </c>
      <c r="P355" s="53">
        <f>IF(OPMODE="CCM",SheetCCM!P355+SheetTL!P355,SheetDCM!P355+SheetTL!P355)</f>
        <v>6.9420013806498844</v>
      </c>
    </row>
    <row r="356" spans="14:16" x14ac:dyDescent="0.25">
      <c r="N356" s="47">
        <v>28840.315031265945</v>
      </c>
      <c r="O356" s="47">
        <f>IF(OPMODE="CCM",SheetCCM!O356+SheetTL!O356,SheetDCM!O356+SheetTL!O356)</f>
        <v>-9.1701093998394541</v>
      </c>
      <c r="P356" s="53">
        <f>IF(OPMODE="CCM",SheetCCM!P356+SheetTL!P356,SheetDCM!P356+SheetTL!P356)</f>
        <v>5.0290419454801878</v>
      </c>
    </row>
    <row r="357" spans="14:16" x14ac:dyDescent="0.25">
      <c r="N357" s="47">
        <v>29512.092266663731</v>
      </c>
      <c r="O357" s="47">
        <f>IF(OPMODE="CCM",SheetCCM!O357+SheetTL!O357,SheetDCM!O357+SheetTL!O357)</f>
        <v>-9.1959319959001</v>
      </c>
      <c r="P357" s="53">
        <f>IF(OPMODE="CCM",SheetCCM!P357+SheetTL!P357,SheetDCM!P357+SheetTL!P357)</f>
        <v>3.0581446490662785</v>
      </c>
    </row>
    <row r="358" spans="14:16" x14ac:dyDescent="0.25">
      <c r="N358" s="47">
        <v>30199.51720402003</v>
      </c>
      <c r="O358" s="47">
        <f>IF(OPMODE="CCM",SheetCCM!O358+SheetTL!O358,SheetDCM!O358+SheetTL!O358)</f>
        <v>-9.2203311556686529</v>
      </c>
      <c r="P358" s="53">
        <f>IF(OPMODE="CCM",SheetCCM!P358+SheetTL!P358,SheetDCM!P358+SheetTL!P358)</f>
        <v>1.0265870066797618</v>
      </c>
    </row>
    <row r="359" spans="14:16" x14ac:dyDescent="0.25">
      <c r="N359" s="47">
        <v>30902.954325135772</v>
      </c>
      <c r="O359" s="47">
        <f>IF(OPMODE="CCM",SheetCCM!O359+SheetTL!O359,SheetDCM!O359+SheetTL!O359)</f>
        <v>-9.2437020337634657</v>
      </c>
      <c r="P359" s="53">
        <f>IF(OPMODE="CCM",SheetCCM!P359+SheetTL!P359,SheetDCM!P359+SheetTL!P359)</f>
        <v>-1.0684524172589676</v>
      </c>
    </row>
    <row r="360" spans="14:16" x14ac:dyDescent="0.25">
      <c r="N360" s="47">
        <v>31622.776601683654</v>
      </c>
      <c r="O360" s="47">
        <f>IF(OPMODE="CCM",SheetCCM!O360+SheetTL!O360,SheetDCM!O360+SheetTL!O360)</f>
        <v>-9.2665057403738729</v>
      </c>
      <c r="P360" s="53">
        <f>IF(OPMODE="CCM",SheetCCM!P360+SheetTL!P360,SheetDCM!P360+SheetTL!P360)</f>
        <v>-3.2298662097435198</v>
      </c>
    </row>
    <row r="361" spans="14:16" x14ac:dyDescent="0.25">
      <c r="N361" s="47">
        <v>32359.365692962681</v>
      </c>
      <c r="O361" s="47">
        <f>IF(OPMODE="CCM",SheetCCM!O361+SheetTL!O361,SheetDCM!O361+SheetTL!O361)</f>
        <v>-9.2892765550644878</v>
      </c>
      <c r="P361" s="53">
        <f>IF(OPMODE="CCM",SheetCCM!P361+SheetTL!P361,SheetDCM!P361+SheetTL!P361)</f>
        <v>-5.460580845700548</v>
      </c>
    </row>
    <row r="362" spans="14:16" x14ac:dyDescent="0.25">
      <c r="N362" s="47">
        <v>33113.112148258959</v>
      </c>
      <c r="O362" s="47">
        <f>IF(OPMODE="CCM",SheetCCM!O362+SheetTL!O362,SheetDCM!O362+SheetTL!O362)</f>
        <v>-9.3126292376356226</v>
      </c>
      <c r="P362" s="53">
        <f>IF(OPMODE="CCM",SheetCCM!P362+SheetTL!P362,SheetDCM!P362+SheetTL!P362)</f>
        <v>-7.7635082665110957</v>
      </c>
    </row>
    <row r="363" spans="14:16" x14ac:dyDescent="0.25">
      <c r="N363" s="47">
        <v>33884.415613920093</v>
      </c>
      <c r="O363" s="47">
        <f>IF(OPMODE="CCM",SheetCCM!O363+SheetTL!O363,SheetDCM!O363+SheetTL!O363)</f>
        <v>-9.3372661654026068</v>
      </c>
      <c r="P363" s="53">
        <f>IF(OPMODE="CCM",SheetCCM!P363+SheetTL!P363,SheetDCM!P363+SheetTL!P363)</f>
        <v>-10.14148456736973</v>
      </c>
    </row>
    <row r="364" spans="14:16" x14ac:dyDescent="0.25">
      <c r="N364" s="47">
        <v>34673.685045252991</v>
      </c>
      <c r="O364" s="47">
        <f>IF(OPMODE="CCM",SheetCCM!O364+SheetTL!O364,SheetDCM!O364+SheetTL!O364)</f>
        <v>-9.3639839260865436</v>
      </c>
      <c r="P364" s="53">
        <f>IF(OPMODE="CCM",SheetCCM!P364+SheetTL!P364,SheetDCM!P364+SheetTL!P364)</f>
        <v>-12.597194143954056</v>
      </c>
    </row>
    <row r="365" spans="14:16" x14ac:dyDescent="0.25">
      <c r="N365" s="47">
        <v>35481.338923357376</v>
      </c>
      <c r="O365" s="47">
        <f>IF(OPMODE="CCM",SheetCCM!O365+SheetTL!O365,SheetDCM!O365+SheetTL!O365)</f>
        <v>-9.3936788795837476</v>
      </c>
      <c r="P365" s="53">
        <f>IF(OPMODE="CCM",SheetCCM!P365+SheetTL!P365,SheetDCM!P365+SheetTL!P365)</f>
        <v>-15.133077913532759</v>
      </c>
    </row>
    <row r="366" spans="14:16" x14ac:dyDescent="0.25">
      <c r="N366" s="47">
        <v>36307.805477009955</v>
      </c>
      <c r="O366" s="47">
        <f>IF(OPMODE="CCM",SheetCCM!O366+SheetTL!O366,SheetDCM!O366+SheetTL!O366)</f>
        <v>-9.4273510750206331</v>
      </c>
      <c r="P366" s="53">
        <f>IF(OPMODE="CCM",SheetCCM!P366+SheetTL!P366,SheetDCM!P366+SheetTL!P366)</f>
        <v>-17.751224739516346</v>
      </c>
    </row>
    <row r="367" spans="14:16" x14ac:dyDescent="0.25">
      <c r="N367" s="47">
        <v>37153.522909717067</v>
      </c>
      <c r="O367" s="47">
        <f>IF(OPMODE="CCM",SheetCCM!O367+SheetTL!O367,SheetDCM!O367+SheetTL!O367)</f>
        <v>-9.4661057811503628</v>
      </c>
      <c r="P367" s="53">
        <f>IF(OPMODE="CCM",SheetCCM!P367+SheetTL!P367,SheetDCM!P367+SheetTL!P367)</f>
        <v>-20.453246024199586</v>
      </c>
    </row>
    <row r="368" spans="14:16" x14ac:dyDescent="0.25">
      <c r="N368" s="47">
        <v>38018.939632055924</v>
      </c>
      <c r="O368" s="47">
        <f>IF(OPMODE="CCM",SheetCCM!O368+SheetTL!O368,SheetDCM!O368+SheetTL!O368)</f>
        <v>-9.5111517737538165</v>
      </c>
      <c r="P368" s="53">
        <f>IF(OPMODE="CCM",SheetCCM!P368+SheetTL!P368,SheetDCM!P368+SheetTL!P368)</f>
        <v>-23.240134658142154</v>
      </c>
    </row>
    <row r="369" spans="14:16" x14ac:dyDescent="0.25">
      <c r="N369" s="47">
        <v>38904.51449942786</v>
      </c>
      <c r="O369" s="47">
        <f>IF(OPMODE="CCM",SheetCCM!O369+SheetTL!O369,SheetDCM!O369+SheetTL!O369)</f>
        <v>-9.5637954456802508</v>
      </c>
      <c r="P369" s="53">
        <f>IF(OPMODE="CCM",SheetCCM!P369+SheetTL!P369,SheetDCM!P369+SheetTL!P369)</f>
        <v>-26.112111168086599</v>
      </c>
    </row>
    <row r="370" spans="14:16" x14ac:dyDescent="0.25">
      <c r="N370" s="47">
        <v>39810.717055349509</v>
      </c>
      <c r="O370" s="47">
        <f>IF(OPMODE="CCM",SheetCCM!O370+SheetTL!O370,SheetDCM!O370+SheetTL!O370)</f>
        <v>-9.6254297928177017</v>
      </c>
      <c r="P370" s="53">
        <f>IF(OPMODE="CCM",SheetCCM!P370+SheetTL!P370,SheetDCM!P370+SheetTL!P370)</f>
        <v>-29.068461981006905</v>
      </c>
    </row>
    <row r="371" spans="14:16" x14ac:dyDescent="0.25">
      <c r="N371" s="47">
        <v>40738.027780411052</v>
      </c>
      <c r="O371" s="47">
        <f>IF(OPMODE="CCM",SheetCCM!O371+SheetTL!O371,SheetDCM!O371+SheetTL!O371)</f>
        <v>-9.6975174169235334</v>
      </c>
      <c r="P371" s="53">
        <f>IF(OPMODE="CCM",SheetCCM!P371+SheetTL!P371,SheetDCM!P371+SheetTL!P371)</f>
        <v>-32.107377132699639</v>
      </c>
    </row>
    <row r="372" spans="14:16" x14ac:dyDescent="0.25">
      <c r="N372" s="47">
        <v>41686.938347033305</v>
      </c>
      <c r="O372" s="47">
        <f>IF(OPMODE="CCM",SheetCCM!O372+SheetTL!O372,SheetDCM!O372+SheetTL!O372)</f>
        <v>-9.7815669085412331</v>
      </c>
      <c r="P372" s="53">
        <f>IF(OPMODE="CCM",SheetCCM!P372+SheetTL!P372,SheetDCM!P372+SheetTL!P372)</f>
        <v>-35.225797298261753</v>
      </c>
    </row>
    <row r="373" spans="14:16" x14ac:dyDescent="0.25">
      <c r="N373" s="47">
        <v>42657.951880159031</v>
      </c>
      <c r="O373" s="47">
        <f>IF(OPMODE="CCM",SheetCCM!O373+SheetTL!O373,SheetDCM!O373+SheetTL!O373)</f>
        <v>-9.879102357338942</v>
      </c>
      <c r="P373" s="53">
        <f>IF(OPMODE="CCM",SheetCCM!P373+SheetTL!P373,SheetDCM!P373+SheetTL!P373)</f>
        <v>-38.419282381897148</v>
      </c>
    </row>
    <row r="374" spans="14:16" x14ac:dyDescent="0.25">
      <c r="N374" s="47">
        <v>43651.583224016344</v>
      </c>
      <c r="O374" s="47">
        <f>IF(OPMODE="CCM",SheetCCM!O374+SheetTL!O374,SheetDCM!O374+SheetTL!O374)</f>
        <v>-9.9916262919530681</v>
      </c>
      <c r="P374" s="53">
        <f>IF(OPMODE="CCM",SheetCCM!P374+SheetTL!P374,SheetDCM!P374+SheetTL!P374)</f>
        <v>-41.68191562225158</v>
      </c>
    </row>
    <row r="375" spans="14:16" x14ac:dyDescent="0.25">
      <c r="N375" s="47">
        <v>44668.359215096054</v>
      </c>
      <c r="O375" s="47">
        <f>IF(OPMODE="CCM",SheetCCM!O375+SheetTL!O375,SheetDCM!O375+SheetTL!O375)</f>
        <v>-10.120577055274904</v>
      </c>
      <c r="P375" s="53">
        <f>IF(OPMODE="CCM",SheetCCM!P375+SheetTL!P375,SheetDCM!P375+SheetTL!P375)</f>
        <v>-45.006257713114593</v>
      </c>
    </row>
    <row r="376" spans="14:16" x14ac:dyDescent="0.25">
      <c r="N376" s="47">
        <v>45708.818961487232</v>
      </c>
      <c r="O376" s="47">
        <f>IF(OPMODE="CCM",SheetCCM!O376+SheetTL!O376,SheetDCM!O376+SheetTL!O376)</f>
        <v>-10.267282412491305</v>
      </c>
      <c r="P376" s="53">
        <f>IF(OPMODE="CCM",SheetCCM!P376+SheetTL!P376,SheetDCM!P376+SheetTL!P376)</f>
        <v>-48.383364286942339</v>
      </c>
    </row>
    <row r="377" spans="14:16" x14ac:dyDescent="0.25">
      <c r="N377" s="47">
        <v>46773.514128719544</v>
      </c>
      <c r="O377" s="47">
        <f>IF(OPMODE="CCM",SheetCCM!O377+SheetTL!O377,SheetDCM!O377+SheetTL!O377)</f>
        <v>-10.432911963986591</v>
      </c>
      <c r="P377" s="53">
        <f>IF(OPMODE="CCM",SheetCCM!P377+SheetTL!P377,SheetDCM!P377+SheetTL!P377)</f>
        <v>-51.802876891894385</v>
      </c>
    </row>
    <row r="378" spans="14:16" x14ac:dyDescent="0.25">
      <c r="N378" s="47">
        <v>47863.009232263539</v>
      </c>
      <c r="O378" s="47">
        <f>IF(OPMODE="CCM",SheetCCM!O378+SheetTL!O378,SheetDCM!O378+SheetTL!O378)</f>
        <v>-10.618431556482157</v>
      </c>
      <c r="P378" s="53">
        <f>IF(OPMODE="CCM",SheetCCM!P378+SheetTL!P378,SheetDCM!P378+SheetTL!P378)</f>
        <v>-55.25319225459404</v>
      </c>
    </row>
    <row r="379" spans="14:16" x14ac:dyDescent="0.25">
      <c r="N379" s="47">
        <v>48977.881936844322</v>
      </c>
      <c r="O379" s="47">
        <f>IF(OPMODE="CCM",SheetCCM!O379+SheetTL!O379,SheetDCM!O379+SheetTL!O379)</f>
        <v>-10.824563207818075</v>
      </c>
      <c r="P379" s="53">
        <f>IF(OPMODE="CCM",SheetCCM!P379+SheetTL!P379,SheetDCM!P379+SheetTL!P379)</f>
        <v>-58.72170754178164</v>
      </c>
    </row>
    <row r="380" spans="14:16" x14ac:dyDescent="0.25">
      <c r="N380" s="47">
        <v>50118.723362726909</v>
      </c>
      <c r="O380" s="47">
        <f>IF(OPMODE="CCM",SheetCCM!O380+SheetTL!O380,SheetDCM!O380+SheetTL!O380)</f>
        <v>-11.05175396478961</v>
      </c>
      <c r="P380" s="53">
        <f>IF(OPMODE="CCM",SheetCCM!P380+SheetTL!P380,SheetDCM!P380+SheetTL!P380)</f>
        <v>117.80486863032144</v>
      </c>
    </row>
    <row r="381" spans="14:16" x14ac:dyDescent="0.25">
      <c r="N381" s="47">
        <v>51286.138399136158</v>
      </c>
      <c r="O381" s="47">
        <f>IF(OPMODE="CCM",SheetCCM!O381+SheetTL!O381,SheetDCM!O381+SheetTL!O381)</f>
        <v>-11.300156545838698</v>
      </c>
      <c r="P381" s="53">
        <f>IF(OPMODE="CCM",SheetCCM!P381+SheetTL!P381,SheetDCM!P381+SheetTL!P381)</f>
        <v>114.34015731372993</v>
      </c>
    </row>
    <row r="382" spans="14:16" x14ac:dyDescent="0.25">
      <c r="N382" s="47">
        <v>52480.746024976914</v>
      </c>
      <c r="O382" s="47">
        <f>IF(OPMODE="CCM",SheetCCM!O382+SheetTL!O382,SheetDCM!O382+SheetTL!O382)</f>
        <v>-11.569623620073081</v>
      </c>
      <c r="P382" s="53">
        <f>IF(OPMODE="CCM",SheetCCM!P382+SheetTL!P382,SheetDCM!P382+SheetTL!P382)</f>
        <v>110.89772628006216</v>
      </c>
    </row>
    <row r="383" spans="14:16" x14ac:dyDescent="0.25">
      <c r="N383" s="47">
        <v>53703.179637024929</v>
      </c>
      <c r="O383" s="47">
        <f>IF(OPMODE="CCM",SheetCCM!O383+SheetTL!O383,SheetDCM!O383+SheetTL!O383)</f>
        <v>-11.85971627624297</v>
      </c>
      <c r="P383" s="53">
        <f>IF(OPMODE="CCM",SheetCCM!P383+SheetTL!P383,SheetDCM!P383+SheetTL!P383)</f>
        <v>107.49070990776129</v>
      </c>
    </row>
    <row r="384" spans="14:16" x14ac:dyDescent="0.25">
      <c r="N384" s="47">
        <v>54954.087385762097</v>
      </c>
      <c r="O384" s="47">
        <f>IF(OPMODE="CCM",SheetCCM!O384+SheetTL!O384,SheetDCM!O384+SheetTL!O384)</f>
        <v>-12.169725846184576</v>
      </c>
      <c r="P384" s="53">
        <f>IF(OPMODE="CCM",SheetCCM!P384+SheetTL!P384,SheetDCM!P384+SheetTL!P384)</f>
        <v>104.13145844199319</v>
      </c>
    </row>
    <row r="385" spans="14:16" x14ac:dyDescent="0.25">
      <c r="N385" s="47">
        <v>56234.132519034531</v>
      </c>
      <c r="O385" s="47">
        <f>IF(OPMODE="CCM",SheetCCM!O385+SheetTL!O385,SheetDCM!O385+SheetTL!O385)</f>
        <v>-12.498706995558365</v>
      </c>
      <c r="P385" s="53">
        <f>IF(OPMODE="CCM",SheetCCM!P385+SheetTL!P385,SheetDCM!P385+SheetTL!P385)</f>
        <v>100.83123941233609</v>
      </c>
    </row>
    <row r="386" spans="14:16" x14ac:dyDescent="0.25">
      <c r="N386" s="47">
        <v>57543.993733715295</v>
      </c>
      <c r="O386" s="47">
        <f>IF(OPMODE="CCM",SheetCCM!O386+SheetTL!O386,SheetDCM!O386+SheetTL!O386)</f>
        <v>-12.845519075455259</v>
      </c>
      <c r="P386" s="53">
        <f>IF(OPMODE="CCM",SheetCCM!P386+SheetTL!P386,SheetDCM!P386+SheetTL!P386)</f>
        <v>97.600007607768319</v>
      </c>
    </row>
    <row r="387" spans="14:16" x14ac:dyDescent="0.25">
      <c r="N387" s="47">
        <v>58884.3655355585</v>
      </c>
      <c r="O387" s="47">
        <f>IF(OPMODE="CCM",SheetCCM!O387+SheetTL!O387,SheetDCM!O387+SheetTL!O387)</f>
        <v>-13.208872258097697</v>
      </c>
      <c r="P387" s="53">
        <f>IF(OPMODE="CCM",SheetCCM!P387+SheetTL!P387,SheetDCM!P387+SheetTL!P387)</f>
        <v>94.446252203817437</v>
      </c>
    </row>
    <row r="388" spans="14:16" x14ac:dyDescent="0.25">
      <c r="N388" s="47">
        <v>60255.95860743535</v>
      </c>
      <c r="O388" s="47">
        <f>IF(OPMODE="CCM",SheetCCM!O388+SheetTL!O388,SheetDCM!O388+SheetTL!O388)</f>
        <v>-13.587374977043869</v>
      </c>
      <c r="P388" s="53">
        <f>IF(OPMODE="CCM",SheetCCM!P388+SheetTL!P388,SheetDCM!P388+SheetTL!P388)</f>
        <v>91.376921764025781</v>
      </c>
    </row>
    <row r="389" spans="14:16" x14ac:dyDescent="0.25">
      <c r="N389" s="47">
        <v>61659.500186147779</v>
      </c>
      <c r="O389" s="47">
        <f>IF(OPMODE="CCM",SheetCCM!O389+SheetTL!O389,SheetDCM!O389+SheetTL!O389)</f>
        <v>-13.979579587179167</v>
      </c>
      <c r="P389" s="53">
        <f>IF(OPMODE="CCM",SheetCCM!P389+SheetTL!P389,SheetDCM!P389+SheetTL!P389)</f>
        <v>88.397421062612267</v>
      </c>
    </row>
    <row r="390" spans="14:16" x14ac:dyDescent="0.25">
      <c r="N390" s="47">
        <v>63095.734448018869</v>
      </c>
      <c r="O390" s="47">
        <f>IF(OPMODE="CCM",SheetCCM!O390+SheetTL!O390,SheetDCM!O390+SheetTL!O390)</f>
        <v>-14.384023824794912</v>
      </c>
      <c r="P390" s="53">
        <f>IF(OPMODE="CCM",SheetCCM!P390+SheetTL!P390,SheetDCM!P390+SheetTL!P390)</f>
        <v>85.511668758422118</v>
      </c>
    </row>
    <row r="391" spans="14:16" x14ac:dyDescent="0.25">
      <c r="N391" s="47">
        <v>64565.422903465085</v>
      </c>
      <c r="O391" s="47">
        <f>IF(OPMODE="CCM",SheetCCM!O391+SheetTL!O391,SheetDCM!O391+SheetTL!O391)</f>
        <v>-14.79926643667015</v>
      </c>
      <c r="P391" s="53">
        <f>IF(OPMODE="CCM",SheetCCM!P391+SheetTL!P391,SheetDCM!P391+SheetTL!P391)</f>
        <v>82.722202175966046</v>
      </c>
    </row>
    <row r="392" spans="14:16" x14ac:dyDescent="0.25">
      <c r="N392" s="47">
        <v>66069.344800759107</v>
      </c>
      <c r="O392" s="47">
        <f>IF(OPMODE="CCM",SheetCCM!O392+SheetTL!O392,SheetDCM!O392+SheetTL!O392)</f>
        <v>-15.223916127606987</v>
      </c>
      <c r="P392" s="53">
        <f>IF(OPMODE="CCM",SheetCCM!P392+SheetTL!P392,SheetDCM!P392+SheetTL!P392)</f>
        <v>80.030314683825083</v>
      </c>
    </row>
    <row r="393" spans="14:16" x14ac:dyDescent="0.25">
      <c r="N393" s="47">
        <v>67608.29753919768</v>
      </c>
      <c r="O393" s="47">
        <f>IF(OPMODE="CCM",SheetCCM!O393+SheetTL!O393,SheetDCM!O393+SheetTL!O393)</f>
        <v>-15.656653652651368</v>
      </c>
      <c r="P393" s="53">
        <f>IF(OPMODE="CCM",SheetCCM!P393+SheetTL!P393,SheetDCM!P393+SheetTL!P393)</f>
        <v>77.436211991199968</v>
      </c>
    </row>
    <row r="394" spans="14:16" x14ac:dyDescent="0.25">
      <c r="N394" s="47">
        <v>69183.097091893127</v>
      </c>
      <c r="O394" s="47">
        <f>IF(OPMODE="CCM",SheetCCM!O394+SheetTL!O394,SheetDCM!O394+SheetTL!O394)</f>
        <v>-16.096247400439189</v>
      </c>
      <c r="P394" s="53">
        <f>IF(OPMODE="CCM",SheetCCM!P394+SheetTL!P394,SheetDCM!P394+SheetTL!P394)</f>
        <v>74.939175576211696</v>
      </c>
    </row>
    <row r="395" spans="14:16" x14ac:dyDescent="0.25">
      <c r="N395" s="47">
        <v>70794.578438413257</v>
      </c>
      <c r="O395" s="47">
        <f>IF(OPMODE="CCM",SheetCCM!O395+SheetTL!O395,SheetDCM!O395+SheetTL!O395)</f>
        <v>-16.541563163398322</v>
      </c>
      <c r="P395" s="53">
        <f>IF(OPMODE="CCM",SheetCCM!P395+SheetTL!P395,SheetDCM!P395+SheetTL!P395)</f>
        <v>72.537723891664001</v>
      </c>
    </row>
    <row r="396" spans="14:16" x14ac:dyDescent="0.25">
      <c r="N396" s="47">
        <v>72443.596007498432</v>
      </c>
      <c r="O396" s="47">
        <f>IF(OPMODE="CCM",SheetCCM!O396+SheetTL!O396,SheetDCM!O396+SheetTL!O396)</f>
        <v>-16.991568982494762</v>
      </c>
      <c r="P396" s="53">
        <f>IF(OPMODE="CCM",SheetCCM!P396+SheetTL!P396,SheetDCM!P396+SheetTL!P396)</f>
        <v>70.229764536625552</v>
      </c>
    </row>
    <row r="397" spans="14:16" x14ac:dyDescent="0.25">
      <c r="N397" s="47">
        <v>74131.024130091173</v>
      </c>
      <c r="O397" s="47">
        <f>IF(OPMODE="CCM",SheetCCM!O397+SheetTL!O397,SheetDCM!O397+SheetTL!O397)</f>
        <v>-17.445336018343276</v>
      </c>
      <c r="P397" s="53">
        <f>IF(OPMODE="CCM",SheetCCM!P397+SheetTL!P397,SheetDCM!P397+SheetTL!P397)</f>
        <v>68.012732935871327</v>
      </c>
    </row>
    <row r="398" spans="14:16" x14ac:dyDescent="0.25">
      <c r="N398" s="47">
        <v>75857.757502917782</v>
      </c>
      <c r="O398" s="47">
        <f>IF(OPMODE="CCM",SheetCCM!O398+SheetTL!O398,SheetDCM!O398+SheetTL!O398)</f>
        <v>-17.902036371936838</v>
      </c>
      <c r="P398" s="53">
        <f>IF(OPMODE="CCM",SheetCCM!P398+SheetTL!P398,SheetDCM!P398+SheetTL!P398)</f>
        <v>65.883715061742322</v>
      </c>
    </row>
    <row r="399" spans="14:16" x14ac:dyDescent="0.25">
      <c r="N399" s="47">
        <v>77624.711662868562</v>
      </c>
      <c r="O399" s="47">
        <f>IF(OPMODE="CCM",SheetCCM!O399+SheetTL!O399,SheetDCM!O399+SheetTL!O399)</f>
        <v>-18.360938690538653</v>
      </c>
      <c r="P399" s="53">
        <f>IF(OPMODE="CCM",SheetCCM!P399+SheetTL!P399,SheetDCM!P399+SheetTL!P399)</f>
        <v>63.839553296209452</v>
      </c>
    </row>
    <row r="400" spans="14:16" x14ac:dyDescent="0.25">
      <c r="N400" s="47">
        <v>79432.823472427524</v>
      </c>
      <c r="O400" s="47">
        <f>IF(OPMODE="CCM",SheetCCM!O400+SheetTL!O400,SheetDCM!O400+SheetTL!O400)</f>
        <v>-18.821402275397794</v>
      </c>
      <c r="P400" s="53">
        <f>IF(OPMODE="CCM",SheetCCM!P400+SheetTL!P400,SheetDCM!P400+SheetTL!P400)</f>
        <v>61.876935669880261</v>
      </c>
    </row>
    <row r="401" spans="14:16" x14ac:dyDescent="0.25">
      <c r="N401" s="47">
        <v>81283.051616409255</v>
      </c>
      <c r="O401" s="47">
        <f>IF(OPMODE="CCM",SheetCCM!O401+SheetTL!O401,SheetDCM!O401+SheetTL!O401)</f>
        <v>-19.2828702788321</v>
      </c>
      <c r="P401" s="53">
        <f>IF(OPMODE="CCM",SheetCCM!P401+SheetTL!P401,SheetDCM!P401+SheetTL!P401)</f>
        <v>59.992469477977281</v>
      </c>
    </row>
    <row r="402" spans="14:16" x14ac:dyDescent="0.25">
      <c r="N402" s="47">
        <v>83176.377110266418</v>
      </c>
      <c r="O402" s="47">
        <f>IF(OPMODE="CCM",SheetCCM!O402+SheetTL!O402,SheetDCM!O402+SheetTL!O402)</f>
        <v>-19.744862452977589</v>
      </c>
      <c r="P402" s="53">
        <f>IF(OPMODE="CCM",SheetCCM!P402+SheetTL!P402,SheetDCM!P402+SheetTL!P402)</f>
        <v>58.182740729609158</v>
      </c>
    </row>
    <row r="403" spans="14:16" x14ac:dyDescent="0.25">
      <c r="N403" s="47">
        <v>85113.803820236935</v>
      </c>
      <c r="O403" s="47">
        <f>IF(OPMODE="CCM",SheetCCM!O403+SheetTL!O403,SheetDCM!O403+SheetTL!O403)</f>
        <v>-20.206967799507982</v>
      </c>
      <c r="P403" s="53">
        <f>IF(OPMODE="CCM",SheetCCM!P403+SheetTL!P403,SheetDCM!P403+SheetTL!P403)</f>
        <v>56.444361108383994</v>
      </c>
    </row>
    <row r="404" spans="14:16" x14ac:dyDescent="0.25">
      <c r="N404" s="47">
        <v>87096.358995607341</v>
      </c>
      <c r="O404" s="47">
        <f>IF(OPMODE="CCM",SheetCCM!O404+SheetTL!O404,SheetDCM!O404+SheetTL!O404)</f>
        <v>-20.668837372923523</v>
      </c>
      <c r="P404" s="53">
        <f>IF(OPMODE="CCM",SheetCCM!P404+SheetTL!P404,SheetDCM!P404+SheetTL!P404)</f>
        <v>54.774004176024974</v>
      </c>
    </row>
    <row r="405" spans="14:16" x14ac:dyDescent="0.25">
      <c r="N405" s="47">
        <v>89125.093813373795</v>
      </c>
      <c r="O405" s="47">
        <f>IF(OPMODE="CCM",SheetCCM!O405+SheetTL!O405,SheetDCM!O405+SheetTL!O405)</f>
        <v>-21.13017741064581</v>
      </c>
      <c r="P405" s="53">
        <f>IF(OPMODE="CCM",SheetCCM!P405+SheetTL!P405,SheetDCM!P405+SheetTL!P405)</f>
        <v>53.168432491934553</v>
      </c>
    </row>
    <row r="406" spans="14:16" x14ac:dyDescent="0.25">
      <c r="N406" s="47">
        <v>91201.083935590184</v>
      </c>
      <c r="O406" s="47">
        <f>IF(OPMODE="CCM",SheetCCM!O406+SheetTL!O406,SheetDCM!O406+SheetTL!O406)</f>
        <v>-21.590742900327129</v>
      </c>
      <c r="P406" s="53">
        <f>IF(OPMODE="CCM",SheetCCM!P406+SheetTL!P406,SheetDCM!P406+SheetTL!P406)</f>
        <v>51.624517194372601</v>
      </c>
    </row>
    <row r="407" spans="14:16" x14ac:dyDescent="0.25">
      <c r="N407" s="47">
        <v>93325.430079698301</v>
      </c>
      <c r="O407" s="47">
        <f>IF(OPMODE="CCM",SheetCCM!O407+SheetTL!O407,SheetDCM!O407+SheetTL!O407)</f>
        <v>-22.050331646663352</v>
      </c>
      <c r="P407" s="53">
        <f>IF(OPMODE="CCM",SheetCCM!P407+SheetTL!P407,SheetDCM!P407+SheetTL!P407)</f>
        <v>50.139251425523511</v>
      </c>
    </row>
    <row r="408" spans="14:16" x14ac:dyDescent="0.25">
      <c r="N408" s="47">
        <v>95499.258602142756</v>
      </c>
      <c r="O408" s="47">
        <f>IF(OPMODE="CCM",SheetCCM!O408+SheetTL!O408,SheetDCM!O408+SheetTL!O408)</f>
        <v>-22.508778864340716</v>
      </c>
      <c r="P408" s="53">
        <f>IF(OPMODE="CCM",SheetCCM!P408+SheetTL!P408,SheetDCM!P408+SheetTL!P408)</f>
        <v>48.709758805963922</v>
      </c>
    </row>
    <row r="409" spans="14:16" x14ac:dyDescent="0.25">
      <c r="N409" s="47">
        <v>97723.722095580189</v>
      </c>
      <c r="O409" s="47">
        <f>IF(OPMODE="CCM",SheetCCM!O409+SheetTL!O409,SheetDCM!O409+SheetTL!O409)</f>
        <v>-22.965952298249874</v>
      </c>
      <c r="P409" s="53">
        <f>IF(OPMODE="CCM",SheetCCM!P409+SheetTL!P409,SheetDCM!P409+SheetTL!P409)</f>
        <v>47.333297988940025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5"/>
  <dimension ref="A1:E8"/>
  <sheetViews>
    <sheetView tabSelected="1" zoomScale="145" zoomScaleNormal="145" workbookViewId="0">
      <selection activeCell="C5" sqref="C5"/>
    </sheetView>
  </sheetViews>
  <sheetFormatPr defaultColWidth="9.140625" defaultRowHeight="15" x14ac:dyDescent="0.25"/>
  <cols>
    <col min="3" max="3" width="12.85546875" bestFit="1" customWidth="1"/>
  </cols>
  <sheetData>
    <row r="1" spans="1:5" ht="18.75" x14ac:dyDescent="0.3">
      <c r="A1" s="1" t="s">
        <v>0</v>
      </c>
      <c r="B1" s="1"/>
      <c r="C1" s="2"/>
      <c r="D1" s="2"/>
      <c r="E1" s="3"/>
    </row>
    <row r="2" spans="1:5" x14ac:dyDescent="0.25">
      <c r="A2" t="s">
        <v>32</v>
      </c>
      <c r="C2" s="3"/>
      <c r="D2" s="3"/>
      <c r="E2" s="3"/>
    </row>
    <row r="3" spans="1:5" x14ac:dyDescent="0.25">
      <c r="C3" s="3"/>
      <c r="D3" s="3"/>
      <c r="E3" s="3"/>
    </row>
    <row r="4" spans="1:5" ht="18" x14ac:dyDescent="0.35">
      <c r="B4" s="4" t="s">
        <v>34</v>
      </c>
      <c r="C4" s="10">
        <v>100</v>
      </c>
      <c r="D4" s="10" t="s">
        <v>33</v>
      </c>
    </row>
    <row r="5" spans="1:5" ht="18" x14ac:dyDescent="0.35">
      <c r="B5" s="4" t="s">
        <v>35</v>
      </c>
      <c r="C5" s="11">
        <f>((8900000000/(C4*1000-30000))/1000)</f>
        <v>127.14285714285714</v>
      </c>
      <c r="D5" s="5" t="s">
        <v>10</v>
      </c>
    </row>
    <row r="7" spans="1:5" ht="18" x14ac:dyDescent="0.35">
      <c r="B7" s="4" t="s">
        <v>37</v>
      </c>
      <c r="C7" s="10">
        <v>43</v>
      </c>
      <c r="D7" s="10" t="s">
        <v>10</v>
      </c>
    </row>
    <row r="8" spans="1:5" ht="18" x14ac:dyDescent="0.35">
      <c r="B8" s="4" t="s">
        <v>38</v>
      </c>
      <c r="C8" s="11">
        <f>((8900000000/(C7*1000))+30000)/1000</f>
        <v>236.97674418604652</v>
      </c>
      <c r="D8" s="5" t="s">
        <v>33</v>
      </c>
    </row>
  </sheetData>
  <sheetProtection algorithmName="SHA-512" hashValue="mlpKYhFAcr1DbaDPuWJS+laGuMLCWukwFwCcBX/ccEdbMphvK3OEhW44IIbYSagFxbuNq7z+wlyJXTb0V3WkuA==" saltValue="umHVOp6ImOiSQeuLoDpAiQ==" spinCount="100000" sheet="1" objects="1" scenarios="1"/>
  <pageMargins left="0.7" right="0.7" top="0.75" bottom="0.75" header="0.3" footer="0.3"/>
  <pageSetup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4"/>
  <dimension ref="A1:G26"/>
  <sheetViews>
    <sheetView zoomScale="145" zoomScaleNormal="145" workbookViewId="0">
      <selection activeCell="D16" sqref="D16"/>
    </sheetView>
  </sheetViews>
  <sheetFormatPr defaultColWidth="9.140625" defaultRowHeight="15" x14ac:dyDescent="0.25"/>
  <cols>
    <col min="3" max="3" width="9.140625" style="3"/>
    <col min="4" max="4" width="12.42578125" style="3" bestFit="1" customWidth="1"/>
    <col min="5" max="5" width="9.140625" style="3"/>
  </cols>
  <sheetData>
    <row r="1" spans="1:7" ht="18.75" x14ac:dyDescent="0.3">
      <c r="A1" s="1" t="s">
        <v>0</v>
      </c>
      <c r="B1" s="1"/>
      <c r="C1" s="2"/>
      <c r="D1" s="2"/>
    </row>
    <row r="2" spans="1:7" x14ac:dyDescent="0.25">
      <c r="A2" t="s">
        <v>2</v>
      </c>
    </row>
    <row r="3" spans="1:7" ht="17.25" x14ac:dyDescent="0.25">
      <c r="A3" t="s">
        <v>28</v>
      </c>
      <c r="B3" t="s">
        <v>29</v>
      </c>
      <c r="D3" s="3" t="s">
        <v>1</v>
      </c>
    </row>
    <row r="5" spans="1:7" ht="18" x14ac:dyDescent="0.35">
      <c r="C5" s="8" t="s">
        <v>21</v>
      </c>
      <c r="D5" s="8">
        <v>0.5</v>
      </c>
      <c r="E5" s="8" t="s">
        <v>3</v>
      </c>
      <c r="G5" t="s">
        <v>31</v>
      </c>
    </row>
    <row r="6" spans="1:7" ht="18" x14ac:dyDescent="0.35">
      <c r="C6" s="8" t="s">
        <v>22</v>
      </c>
      <c r="D6" s="8">
        <v>5</v>
      </c>
      <c r="E6" s="8" t="s">
        <v>4</v>
      </c>
      <c r="G6" t="s">
        <v>30</v>
      </c>
    </row>
    <row r="7" spans="1:7" ht="18" x14ac:dyDescent="0.35">
      <c r="C7" s="8" t="s">
        <v>23</v>
      </c>
      <c r="D7" s="8">
        <v>15</v>
      </c>
      <c r="E7" s="8" t="s">
        <v>5</v>
      </c>
    </row>
    <row r="10" spans="1:7" x14ac:dyDescent="0.25">
      <c r="B10" s="4" t="s">
        <v>6</v>
      </c>
    </row>
    <row r="12" spans="1:7" ht="18" x14ac:dyDescent="0.35">
      <c r="C12" s="9" t="s">
        <v>24</v>
      </c>
      <c r="D12" s="9">
        <v>4.4000000000000004</v>
      </c>
      <c r="E12" s="9" t="s">
        <v>3</v>
      </c>
      <c r="F12" t="s">
        <v>12</v>
      </c>
    </row>
    <row r="13" spans="1:7" ht="18" x14ac:dyDescent="0.35">
      <c r="C13" s="9" t="s">
        <v>25</v>
      </c>
      <c r="D13" s="9">
        <v>4</v>
      </c>
      <c r="E13" s="9" t="s">
        <v>3</v>
      </c>
      <c r="F13" t="s">
        <v>13</v>
      </c>
    </row>
    <row r="14" spans="1:7" ht="18" x14ac:dyDescent="0.35">
      <c r="C14" s="9" t="s">
        <v>26</v>
      </c>
      <c r="D14" s="9">
        <v>2</v>
      </c>
      <c r="E14" s="9" t="s">
        <v>27</v>
      </c>
      <c r="F14" t="s">
        <v>11</v>
      </c>
    </row>
    <row r="16" spans="1:7" ht="18" x14ac:dyDescent="0.35">
      <c r="C16" s="5" t="s">
        <v>14</v>
      </c>
      <c r="D16" s="11">
        <f>IF((((D5-D7*10^-3)*D12+D6*10^-6*D14*10^3*(D5-D7*10^-3)-D13*(D5+D6*10^-6*D14*10^3))/(D6*10^-6*D13))&lt;0,0,(((D5-D7*10^-3)*D12+D6*10^-6*D14*10^3*(D5-D7*10^-3)-D13*(D5+D6*10^-6*D14*10^3))/(D6*10^-6*D13)))</f>
        <v>4942.4999999999836</v>
      </c>
      <c r="E16" s="7" t="s">
        <v>15</v>
      </c>
      <c r="F16" t="s">
        <v>19</v>
      </c>
    </row>
    <row r="17" spans="2:6" ht="18" x14ac:dyDescent="0.35">
      <c r="C17" s="5" t="s">
        <v>16</v>
      </c>
      <c r="D17" s="11">
        <f>D14*10^3*(D13-D5+D7*10^-3)/(D5-D7*10^-3)/1000</f>
        <v>14.494845360824742</v>
      </c>
      <c r="E17" s="5" t="s">
        <v>17</v>
      </c>
      <c r="F17" t="s">
        <v>18</v>
      </c>
    </row>
    <row r="19" spans="2:6" x14ac:dyDescent="0.25">
      <c r="B19" s="4" t="s">
        <v>20</v>
      </c>
    </row>
    <row r="21" spans="2:6" ht="18" x14ac:dyDescent="0.35">
      <c r="C21" s="10" t="s">
        <v>9</v>
      </c>
      <c r="D21" s="10">
        <v>10</v>
      </c>
      <c r="E21" s="10" t="s">
        <v>10</v>
      </c>
    </row>
    <row r="22" spans="2:6" ht="18" x14ac:dyDescent="0.35">
      <c r="C22" s="10" t="s">
        <v>14</v>
      </c>
      <c r="D22" s="10">
        <v>1500</v>
      </c>
      <c r="E22" s="13" t="s">
        <v>15</v>
      </c>
    </row>
    <row r="23" spans="2:6" ht="18" x14ac:dyDescent="0.35">
      <c r="C23" s="10" t="s">
        <v>16</v>
      </c>
      <c r="D23" s="12">
        <v>68</v>
      </c>
      <c r="E23" s="10" t="s">
        <v>17</v>
      </c>
    </row>
    <row r="25" spans="2:6" ht="18" x14ac:dyDescent="0.35">
      <c r="C25" s="5" t="s">
        <v>8</v>
      </c>
      <c r="D25" s="6">
        <f>(D5+((D21*D23/(D21+D23))*1000+D22)*D6*10^-6)*((D23+D21)/D21)</f>
        <v>4.2984999999999998</v>
      </c>
      <c r="E25" s="5" t="s">
        <v>3</v>
      </c>
    </row>
    <row r="26" spans="2:6" ht="18" x14ac:dyDescent="0.35">
      <c r="C26" s="5" t="s">
        <v>7</v>
      </c>
      <c r="D26" s="6">
        <f>(D5-D7*10^-3)*(D23+D21)/D21</f>
        <v>3.7829999999999999</v>
      </c>
      <c r="E26" s="5" t="s">
        <v>3</v>
      </c>
    </row>
  </sheetData>
  <sheetProtection algorithmName="SHA-512" hashValue="0Z3FCCJ+Lpa4qtpeGrtLFm8wP3366VerNyjWXroKMcTdrIAu2o/AYPeuenyVG4sRjqgRwSZr5qwSKilusXRwEQ==" saltValue="TYreHBbgM963jaR4hm4XBA==" spinCount="100000" sheet="1" objects="1" scenarios="1"/>
  <pageMargins left="0.7" right="0.7" top="0.75" bottom="0.75" header="0.3" footer="0.3"/>
  <pageSetup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5"/>
  <sheetViews>
    <sheetView zoomScale="145" zoomScaleNormal="145" workbookViewId="0">
      <selection activeCell="F15" sqref="F15"/>
    </sheetView>
  </sheetViews>
  <sheetFormatPr defaultColWidth="9.140625" defaultRowHeight="15" x14ac:dyDescent="0.25"/>
  <cols>
    <col min="2" max="2" width="12" customWidth="1"/>
    <col min="5" max="5" width="10.5703125" customWidth="1"/>
    <col min="6" max="6" width="11.140625" bestFit="1" customWidth="1"/>
  </cols>
  <sheetData>
    <row r="1" spans="1:7" ht="18.75" x14ac:dyDescent="0.3">
      <c r="A1" s="1" t="s">
        <v>0</v>
      </c>
      <c r="B1" s="1"/>
      <c r="C1" s="2"/>
      <c r="D1" s="2"/>
      <c r="E1" s="3"/>
    </row>
    <row r="2" spans="1:7" x14ac:dyDescent="0.25">
      <c r="A2" t="s">
        <v>39</v>
      </c>
      <c r="C2" s="3"/>
      <c r="D2" s="3"/>
      <c r="E2" s="3"/>
    </row>
    <row r="6" spans="1:7" ht="18" x14ac:dyDescent="0.35">
      <c r="E6" s="50" t="s">
        <v>184</v>
      </c>
      <c r="F6" s="37">
        <v>20</v>
      </c>
      <c r="G6" s="37" t="s">
        <v>17</v>
      </c>
    </row>
    <row r="7" spans="1:7" ht="18" x14ac:dyDescent="0.35">
      <c r="E7" s="50" t="s">
        <v>183</v>
      </c>
      <c r="F7" s="37">
        <v>1.9</v>
      </c>
      <c r="G7" s="37" t="s">
        <v>3</v>
      </c>
    </row>
    <row r="8" spans="1:7" ht="18" x14ac:dyDescent="0.35">
      <c r="B8" t="s">
        <v>177</v>
      </c>
      <c r="E8" s="50" t="s">
        <v>181</v>
      </c>
      <c r="F8" s="37">
        <f>'Operating Specs'!C17</f>
        <v>10000</v>
      </c>
      <c r="G8" s="37" t="s">
        <v>145</v>
      </c>
    </row>
    <row r="9" spans="1:7" ht="18" x14ac:dyDescent="0.35">
      <c r="B9" t="s">
        <v>49</v>
      </c>
      <c r="E9" s="50" t="s">
        <v>182</v>
      </c>
      <c r="F9" s="37">
        <f>'Operating Specs'!C12*10^-3</f>
        <v>0.02</v>
      </c>
      <c r="G9" s="37" t="s">
        <v>15</v>
      </c>
    </row>
    <row r="10" spans="1:7" x14ac:dyDescent="0.25">
      <c r="E10" s="33"/>
      <c r="F10" s="34"/>
      <c r="G10" s="34"/>
    </row>
    <row r="12" spans="1:7" ht="18" x14ac:dyDescent="0.35">
      <c r="B12" t="s">
        <v>179</v>
      </c>
      <c r="E12" s="50" t="s">
        <v>178</v>
      </c>
      <c r="F12" s="51">
        <f>F7*'Operating Specs'!C15*1000</f>
        <v>190000</v>
      </c>
      <c r="G12" s="37" t="s">
        <v>145</v>
      </c>
    </row>
    <row r="13" spans="1:7" ht="18" x14ac:dyDescent="0.35">
      <c r="B13" t="s">
        <v>180</v>
      </c>
      <c r="E13" s="50" t="s">
        <v>42</v>
      </c>
      <c r="F13" s="52">
        <f>F8/F12</f>
        <v>5.2631578947368418E-2</v>
      </c>
      <c r="G13" s="37"/>
    </row>
    <row r="14" spans="1:7" x14ac:dyDescent="0.25">
      <c r="E14" s="33"/>
      <c r="F14" s="34"/>
      <c r="G14" s="34"/>
    </row>
    <row r="15" spans="1:7" ht="18" x14ac:dyDescent="0.35">
      <c r="B15" t="s">
        <v>50</v>
      </c>
      <c r="E15" s="35" t="s">
        <v>45</v>
      </c>
      <c r="F15" s="49">
        <f>F6*1000*F13</f>
        <v>1052.6315789473683</v>
      </c>
      <c r="G15" s="36" t="s">
        <v>15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2"/>
  <dimension ref="C9:N22"/>
  <sheetViews>
    <sheetView workbookViewId="0">
      <selection activeCell="I25" sqref="I25"/>
    </sheetView>
  </sheetViews>
  <sheetFormatPr defaultColWidth="9.140625" defaultRowHeight="15" x14ac:dyDescent="0.25"/>
  <cols>
    <col min="5" max="5" width="9.42578125" customWidth="1"/>
    <col min="7" max="7" width="12" bestFit="1" customWidth="1"/>
  </cols>
  <sheetData>
    <row r="9" spans="3:14" x14ac:dyDescent="0.25">
      <c r="C9" t="s">
        <v>133</v>
      </c>
      <c r="G9" t="s">
        <v>122</v>
      </c>
      <c r="J9" t="s">
        <v>139</v>
      </c>
      <c r="L9" t="s">
        <v>81</v>
      </c>
    </row>
    <row r="10" spans="3:14" x14ac:dyDescent="0.25">
      <c r="D10">
        <f>'Operating Specs'!C7^2*(('Operating Specs'!C6+'Operating Specs'!C11)/'Operating Specs'!C10)^2</f>
        <v>289</v>
      </c>
      <c r="G10">
        <f>('Operating Specs'!C6+'Operating Specs'!C11)/('Operating Specs'!C6+'Operating Specs'!C11+'Operating Specs'!C10*'Operating Specs'!C7)</f>
        <v>0.51515151515151514</v>
      </c>
      <c r="H10" t="s">
        <v>134</v>
      </c>
      <c r="J10">
        <f>((((1-'Operating Specs'!C21/100)^3)/(2*E15))*(1+2*'Operating Specs'!C17/Mode!E16)+1+'Operating Specs'!C21/100)/(2*PI()*('Operating Specs'!C6/'Operating Specs'!C8)*'Operating Specs'!C13*10^-6)</f>
        <v>132.76739898633519</v>
      </c>
      <c r="L10">
        <f>E17/(E18*'Operating Specs'!C12*10^-3*'Operating Specs'!C10)/(((((1-'Operating Specs'!C21/100)^2)/(2*E15))*(1+2*'Operating Specs'!C17/Mode!E16)+1+2*E19))</f>
        <v>2.1469127040454223</v>
      </c>
      <c r="M10">
        <f>20*LOG(L10)</f>
        <v>6.6362877175826256</v>
      </c>
      <c r="N10" t="s">
        <v>66</v>
      </c>
    </row>
    <row r="11" spans="3:14" x14ac:dyDescent="0.25">
      <c r="D11">
        <f>'Operating Specs'!C9*10^-6*'Operating Specs'!C15*10^3*'Operating Specs'!C6*'Operating Specs'!C8*('Operating Specs'!C7+(('Operating Specs'!C6+'Operating Specs'!C11)/'Operating Specs'!C10))</f>
        <v>41.25</v>
      </c>
      <c r="G11">
        <f>('Operating Specs'!C6+'Operating Specs'!C11)/('Operating Specs'!C10*'Operating Specs'!C7)</f>
        <v>1.0625</v>
      </c>
    </row>
    <row r="12" spans="3:14" x14ac:dyDescent="0.25">
      <c r="D12">
        <f>('Operating Specs'!C7+(('Operating Specs'!C6+'Operating Specs'!C11)/'Operating Specs'!C10))</f>
        <v>8.25</v>
      </c>
      <c r="G12">
        <f>2*'Operating Specs'!C9*10^-6*'Operating Specs'!C10^2/(('Operating Specs'!C6/'Operating Specs'!C8)*(1/('Operating Specs'!C15*1000)))</f>
        <v>0.57599999999999985</v>
      </c>
    </row>
    <row r="13" spans="3:14" x14ac:dyDescent="0.25">
      <c r="D13">
        <f>D10/(D11*D12)</f>
        <v>0.84921946740128562</v>
      </c>
      <c r="G13">
        <f>G11*SQRT(G12)</f>
        <v>0.80638080334293671</v>
      </c>
      <c r="H13" t="s">
        <v>135</v>
      </c>
      <c r="J13">
        <f>1/(PI()*('Operating Specs'!C6/'Operating Specs'!C8)*'Operating Specs'!C13*10^-6)</f>
        <v>135.45101539735776</v>
      </c>
      <c r="L13">
        <f>(E21/E18)*'Operating Specs'!C7*'Operating Specs'!C10/SQRT(Mode!E20)</f>
        <v>2.0271010642104996</v>
      </c>
      <c r="M13">
        <f>20*LOG(L13)</f>
        <v>6.1375080329107679</v>
      </c>
      <c r="N13" t="s">
        <v>66</v>
      </c>
    </row>
    <row r="15" spans="3:14" x14ac:dyDescent="0.25">
      <c r="D15" t="s">
        <v>140</v>
      </c>
      <c r="E15">
        <f>'Operating Specs'!C9*10^-6*'Operating Specs'!C10^2/(('Operating Specs'!C6/'Operating Specs'!C8)*(1/('Operating Specs'!C15*1000)))</f>
        <v>0.28799999999999992</v>
      </c>
      <c r="G15" s="38">
        <f>(((1-'Operating Specs'!C21/100)^2*Mode!E17)/(2*PI()*('Operating Specs'!C21/100)*'Operating Specs'!C9*10^-6*'Operating Specs'!C10^2))/1000</f>
        <v>25.217657847794875</v>
      </c>
      <c r="H15" t="s">
        <v>161</v>
      </c>
      <c r="I15" t="s">
        <v>33</v>
      </c>
    </row>
    <row r="16" spans="3:14" x14ac:dyDescent="0.25">
      <c r="D16" t="s">
        <v>141</v>
      </c>
      <c r="E16">
        <f>('Operating Specs'!C7/('Operating Specs'!C9*10^-6))*'Operating Specs'!C12*10^-3</f>
        <v>16000.000000000002</v>
      </c>
      <c r="F16" t="s">
        <v>145</v>
      </c>
      <c r="G16" s="38">
        <f>(Mode!E17/(2*PI()*'Operating Specs'!C10^2*Mode!E19*(1+Mode!E19)*'Operating Specs'!C9*10^-6))/1000</f>
        <v>25.217657847794865</v>
      </c>
      <c r="H16" t="s">
        <v>162</v>
      </c>
      <c r="I16" t="s">
        <v>33</v>
      </c>
    </row>
    <row r="17" spans="4:5" x14ac:dyDescent="0.25">
      <c r="D17" t="s">
        <v>151</v>
      </c>
      <c r="E17">
        <f>'Operating Specs'!C6/'Operating Specs'!C8</f>
        <v>2.5</v>
      </c>
    </row>
    <row r="18" spans="4:5" x14ac:dyDescent="0.25">
      <c r="D18" t="s">
        <v>152</v>
      </c>
      <c r="E18" s="39">
        <v>12</v>
      </c>
    </row>
    <row r="19" spans="4:5" x14ac:dyDescent="0.25">
      <c r="D19" t="s">
        <v>153</v>
      </c>
      <c r="E19" s="40">
        <f>('Operating Specs'!C6+'Operating Specs'!C11)/('Operating Specs'!C10*'Operating Specs'!C7)</f>
        <v>1.0625</v>
      </c>
    </row>
    <row r="20" spans="4:5" x14ac:dyDescent="0.25">
      <c r="D20" t="s">
        <v>154</v>
      </c>
      <c r="E20">
        <f>2*'Operating Specs'!C9*10^-6*'Operating Specs'!C15*10^3*'Operating Specs'!C10^2/Mode!E17</f>
        <v>0.57599999999999996</v>
      </c>
    </row>
    <row r="21" spans="4:5" x14ac:dyDescent="0.25">
      <c r="D21" t="s">
        <v>155</v>
      </c>
      <c r="E21">
        <f>1/((E16+'Operating Specs'!C17)*(1/('Operating Specs'!C15*10^3)))</f>
        <v>3.8461538461538458</v>
      </c>
    </row>
    <row r="22" spans="4:5" x14ac:dyDescent="0.25">
      <c r="D22" t="s">
        <v>160</v>
      </c>
      <c r="E22">
        <f>PI()*'Operating Specs'!C15*1000</f>
        <v>314159.26535897935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Operating Specs</vt:lpstr>
      <vt:lpstr>Type 2 TL431</vt:lpstr>
      <vt:lpstr>Type 2 Op-Amp</vt:lpstr>
      <vt:lpstr>Loop Gain</vt:lpstr>
      <vt:lpstr>LGsheet</vt:lpstr>
      <vt:lpstr>Frequency</vt:lpstr>
      <vt:lpstr>UVLO</vt:lpstr>
      <vt:lpstr>Slope Compensation</vt:lpstr>
      <vt:lpstr>Mode</vt:lpstr>
      <vt:lpstr>SheetCCM</vt:lpstr>
      <vt:lpstr>SheetDCM</vt:lpstr>
      <vt:lpstr>SheetTL</vt:lpstr>
      <vt:lpstr>SheetOP</vt:lpstr>
      <vt:lpstr>CCMPLOT</vt:lpstr>
      <vt:lpstr>DCMPLOT</vt:lpstr>
      <vt:lpstr>OPMODE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2021-10-29T08:28:40Z</dcterms:modified>
</cp:coreProperties>
</file>